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735" tabRatio="733" activeTab="4"/>
  </bookViews>
  <sheets>
    <sheet name="Company Details" sheetId="8" r:id="rId1"/>
    <sheet name="Service Details" sheetId="9" r:id="rId2"/>
    <sheet name="Customer Details" sheetId="10" r:id="rId3"/>
    <sheet name="Transaction" sheetId="11" r:id="rId4"/>
    <sheet name="Invoice" sheetId="13" r:id="rId5"/>
    <sheet name="imp Note" sheetId="14" r:id="rId6"/>
    <sheet name="Sheet1" sheetId="12" state="hidden" r:id="rId7"/>
  </sheets>
  <externalReferences>
    <externalReference r:id="rId8"/>
    <externalReference r:id="rId9"/>
  </externalReferences>
  <definedNames>
    <definedName name="CountryList">[1]UniqueList!$A$2:$A$9</definedName>
    <definedName name="_xlnm.Print_Area" localSheetId="4">Invoice!$B$4:$AX$38</definedName>
    <definedName name="service">'Service Details'!$D$5:$D$22</definedName>
    <definedName name="Services">'Service Details'!#REF!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0" l="1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AS30" i="13"/>
  <c r="N3" i="11"/>
  <c r="N2" i="11"/>
  <c r="AU32" i="13" l="1"/>
  <c r="C8" i="13"/>
  <c r="AR9" i="13"/>
  <c r="K2" i="11"/>
  <c r="D2" i="13"/>
  <c r="P1001" i="11"/>
  <c r="O1001" i="11"/>
  <c r="P1000" i="11"/>
  <c r="O1000" i="11"/>
  <c r="P999" i="11"/>
  <c r="O999" i="11"/>
  <c r="P998" i="11"/>
  <c r="O998" i="11"/>
  <c r="P997" i="11"/>
  <c r="O997" i="11"/>
  <c r="P996" i="11"/>
  <c r="O996" i="11"/>
  <c r="P995" i="11"/>
  <c r="O995" i="11"/>
  <c r="P994" i="11"/>
  <c r="O994" i="11"/>
  <c r="P993" i="11"/>
  <c r="O993" i="11"/>
  <c r="P992" i="11"/>
  <c r="O992" i="11"/>
  <c r="P991" i="11"/>
  <c r="O991" i="11"/>
  <c r="P990" i="11"/>
  <c r="O990" i="11"/>
  <c r="P989" i="11"/>
  <c r="O989" i="11"/>
  <c r="P988" i="11"/>
  <c r="O988" i="11"/>
  <c r="P987" i="11"/>
  <c r="O987" i="11"/>
  <c r="P986" i="11"/>
  <c r="O986" i="11"/>
  <c r="P985" i="11"/>
  <c r="O985" i="11"/>
  <c r="P984" i="11"/>
  <c r="O984" i="11"/>
  <c r="P983" i="11"/>
  <c r="O983" i="11"/>
  <c r="P982" i="11"/>
  <c r="O982" i="11"/>
  <c r="P981" i="11"/>
  <c r="O981" i="11"/>
  <c r="P980" i="11"/>
  <c r="O980" i="11"/>
  <c r="P979" i="11"/>
  <c r="O979" i="11"/>
  <c r="P978" i="11"/>
  <c r="O978" i="11"/>
  <c r="P977" i="11"/>
  <c r="O977" i="11"/>
  <c r="P976" i="11"/>
  <c r="O976" i="11"/>
  <c r="P975" i="11"/>
  <c r="O975" i="11"/>
  <c r="P974" i="11"/>
  <c r="O974" i="11"/>
  <c r="P973" i="11"/>
  <c r="O973" i="11"/>
  <c r="P972" i="11"/>
  <c r="O972" i="11"/>
  <c r="P971" i="11"/>
  <c r="O971" i="11"/>
  <c r="P970" i="11"/>
  <c r="O970" i="11"/>
  <c r="P969" i="11"/>
  <c r="O969" i="11"/>
  <c r="P968" i="11"/>
  <c r="O968" i="11"/>
  <c r="P967" i="11"/>
  <c r="O967" i="11"/>
  <c r="P966" i="11"/>
  <c r="O966" i="11"/>
  <c r="P965" i="11"/>
  <c r="O965" i="11"/>
  <c r="P964" i="11"/>
  <c r="O964" i="11"/>
  <c r="P963" i="11"/>
  <c r="O963" i="11"/>
  <c r="P962" i="11"/>
  <c r="O962" i="11"/>
  <c r="P961" i="11"/>
  <c r="O961" i="11"/>
  <c r="P960" i="11"/>
  <c r="O960" i="11"/>
  <c r="P959" i="11"/>
  <c r="O959" i="11"/>
  <c r="P958" i="11"/>
  <c r="O958" i="11"/>
  <c r="P957" i="11"/>
  <c r="O957" i="11"/>
  <c r="P956" i="11"/>
  <c r="O956" i="11"/>
  <c r="P955" i="11"/>
  <c r="O955" i="11"/>
  <c r="P954" i="11"/>
  <c r="O954" i="11"/>
  <c r="P953" i="11"/>
  <c r="O953" i="11"/>
  <c r="P952" i="11"/>
  <c r="O952" i="11"/>
  <c r="P951" i="11"/>
  <c r="O951" i="11"/>
  <c r="P950" i="11"/>
  <c r="O950" i="11"/>
  <c r="P949" i="11"/>
  <c r="O949" i="11"/>
  <c r="P948" i="11"/>
  <c r="O948" i="11"/>
  <c r="P947" i="11"/>
  <c r="O947" i="11"/>
  <c r="P946" i="11"/>
  <c r="O946" i="11"/>
  <c r="P945" i="11"/>
  <c r="O945" i="11"/>
  <c r="P944" i="11"/>
  <c r="O944" i="11"/>
  <c r="P943" i="11"/>
  <c r="O943" i="11"/>
  <c r="P942" i="11"/>
  <c r="O942" i="11"/>
  <c r="P941" i="11"/>
  <c r="O941" i="11"/>
  <c r="P940" i="11"/>
  <c r="O940" i="11"/>
  <c r="P939" i="11"/>
  <c r="O939" i="11"/>
  <c r="P938" i="11"/>
  <c r="O938" i="11"/>
  <c r="P937" i="11"/>
  <c r="O937" i="11"/>
  <c r="P936" i="11"/>
  <c r="O936" i="11"/>
  <c r="P935" i="11"/>
  <c r="O935" i="11"/>
  <c r="P934" i="11"/>
  <c r="O934" i="11"/>
  <c r="P933" i="11"/>
  <c r="O933" i="11"/>
  <c r="P932" i="11"/>
  <c r="O932" i="11"/>
  <c r="P931" i="11"/>
  <c r="O931" i="11"/>
  <c r="P930" i="11"/>
  <c r="O930" i="11"/>
  <c r="P929" i="11"/>
  <c r="O929" i="11"/>
  <c r="P928" i="11"/>
  <c r="O928" i="11"/>
  <c r="P927" i="11"/>
  <c r="O927" i="11"/>
  <c r="P926" i="11"/>
  <c r="O926" i="11"/>
  <c r="P925" i="11"/>
  <c r="O925" i="11"/>
  <c r="P924" i="11"/>
  <c r="O924" i="11"/>
  <c r="P923" i="11"/>
  <c r="O923" i="11"/>
  <c r="P922" i="11"/>
  <c r="O922" i="11"/>
  <c r="P921" i="11"/>
  <c r="O921" i="11"/>
  <c r="P920" i="11"/>
  <c r="O920" i="11"/>
  <c r="P919" i="11"/>
  <c r="O919" i="11"/>
  <c r="P918" i="11"/>
  <c r="O918" i="11"/>
  <c r="P917" i="11"/>
  <c r="O917" i="11"/>
  <c r="P916" i="11"/>
  <c r="O916" i="11"/>
  <c r="P915" i="11"/>
  <c r="O915" i="11"/>
  <c r="P914" i="11"/>
  <c r="O914" i="11"/>
  <c r="P913" i="11"/>
  <c r="O913" i="11"/>
  <c r="P912" i="11"/>
  <c r="O912" i="11"/>
  <c r="P911" i="11"/>
  <c r="O911" i="11"/>
  <c r="P910" i="11"/>
  <c r="O910" i="11"/>
  <c r="P909" i="11"/>
  <c r="O909" i="11"/>
  <c r="P908" i="11"/>
  <c r="O908" i="11"/>
  <c r="P907" i="11"/>
  <c r="O907" i="11"/>
  <c r="P906" i="11"/>
  <c r="O906" i="11"/>
  <c r="P905" i="11"/>
  <c r="O905" i="11"/>
  <c r="P904" i="11"/>
  <c r="O904" i="11"/>
  <c r="P903" i="11"/>
  <c r="O903" i="11"/>
  <c r="P902" i="11"/>
  <c r="O902" i="11"/>
  <c r="P901" i="11"/>
  <c r="O901" i="11"/>
  <c r="P900" i="11"/>
  <c r="O900" i="11"/>
  <c r="P899" i="11"/>
  <c r="O899" i="11"/>
  <c r="P898" i="11"/>
  <c r="O898" i="11"/>
  <c r="P897" i="11"/>
  <c r="O897" i="11"/>
  <c r="P896" i="11"/>
  <c r="O896" i="11"/>
  <c r="P895" i="11"/>
  <c r="O895" i="11"/>
  <c r="P894" i="11"/>
  <c r="O894" i="11"/>
  <c r="P893" i="11"/>
  <c r="O893" i="11"/>
  <c r="P892" i="11"/>
  <c r="O892" i="11"/>
  <c r="P891" i="11"/>
  <c r="O891" i="11"/>
  <c r="P890" i="11"/>
  <c r="O890" i="11"/>
  <c r="P889" i="11"/>
  <c r="O889" i="11"/>
  <c r="P888" i="11"/>
  <c r="O888" i="11"/>
  <c r="P887" i="11"/>
  <c r="O887" i="11"/>
  <c r="P886" i="11"/>
  <c r="O886" i="11"/>
  <c r="P885" i="11"/>
  <c r="O885" i="11"/>
  <c r="P884" i="11"/>
  <c r="O884" i="11"/>
  <c r="P883" i="11"/>
  <c r="O883" i="11"/>
  <c r="P882" i="11"/>
  <c r="O882" i="11"/>
  <c r="P881" i="11"/>
  <c r="O881" i="11"/>
  <c r="P880" i="11"/>
  <c r="O880" i="11"/>
  <c r="P879" i="11"/>
  <c r="O879" i="11"/>
  <c r="P878" i="11"/>
  <c r="O878" i="11"/>
  <c r="P877" i="11"/>
  <c r="O877" i="11"/>
  <c r="P876" i="11"/>
  <c r="O876" i="11"/>
  <c r="P875" i="11"/>
  <c r="O875" i="11"/>
  <c r="P874" i="11"/>
  <c r="O874" i="11"/>
  <c r="P873" i="11"/>
  <c r="O873" i="11"/>
  <c r="P872" i="11"/>
  <c r="O872" i="11"/>
  <c r="P871" i="11"/>
  <c r="O871" i="11"/>
  <c r="P870" i="11"/>
  <c r="O870" i="11"/>
  <c r="P869" i="11"/>
  <c r="O869" i="11"/>
  <c r="P868" i="11"/>
  <c r="O868" i="11"/>
  <c r="P867" i="11"/>
  <c r="O867" i="11"/>
  <c r="P866" i="11"/>
  <c r="O866" i="11"/>
  <c r="P865" i="11"/>
  <c r="O865" i="11"/>
  <c r="P864" i="11"/>
  <c r="O864" i="11"/>
  <c r="P863" i="11"/>
  <c r="O863" i="11"/>
  <c r="P862" i="11"/>
  <c r="O862" i="11"/>
  <c r="P861" i="11"/>
  <c r="O861" i="11"/>
  <c r="P860" i="11"/>
  <c r="O860" i="11"/>
  <c r="P859" i="11"/>
  <c r="O859" i="11"/>
  <c r="P858" i="11"/>
  <c r="O858" i="11"/>
  <c r="P857" i="11"/>
  <c r="O857" i="11"/>
  <c r="P856" i="11"/>
  <c r="O856" i="11"/>
  <c r="P855" i="11"/>
  <c r="O855" i="11"/>
  <c r="P854" i="11"/>
  <c r="O854" i="11"/>
  <c r="P853" i="11"/>
  <c r="O853" i="11"/>
  <c r="P852" i="11"/>
  <c r="O852" i="11"/>
  <c r="P851" i="11"/>
  <c r="O851" i="11"/>
  <c r="P850" i="11"/>
  <c r="O850" i="11"/>
  <c r="P849" i="11"/>
  <c r="O849" i="11"/>
  <c r="P848" i="11"/>
  <c r="O848" i="11"/>
  <c r="P847" i="11"/>
  <c r="O847" i="11"/>
  <c r="P846" i="11"/>
  <c r="O846" i="11"/>
  <c r="P845" i="11"/>
  <c r="O845" i="11"/>
  <c r="P844" i="11"/>
  <c r="O844" i="11"/>
  <c r="P843" i="11"/>
  <c r="O843" i="11"/>
  <c r="P842" i="11"/>
  <c r="O842" i="11"/>
  <c r="P841" i="11"/>
  <c r="O841" i="11"/>
  <c r="P840" i="11"/>
  <c r="O840" i="11"/>
  <c r="P839" i="11"/>
  <c r="O839" i="11"/>
  <c r="P838" i="11"/>
  <c r="O838" i="11"/>
  <c r="P837" i="11"/>
  <c r="O837" i="11"/>
  <c r="P836" i="11"/>
  <c r="O836" i="11"/>
  <c r="P835" i="11"/>
  <c r="O835" i="11"/>
  <c r="P834" i="11"/>
  <c r="O834" i="11"/>
  <c r="P833" i="11"/>
  <c r="O833" i="11"/>
  <c r="P832" i="11"/>
  <c r="O832" i="11"/>
  <c r="P831" i="11"/>
  <c r="O831" i="11"/>
  <c r="P830" i="11"/>
  <c r="O830" i="11"/>
  <c r="P829" i="11"/>
  <c r="O829" i="11"/>
  <c r="P828" i="11"/>
  <c r="O828" i="11"/>
  <c r="P827" i="11"/>
  <c r="O827" i="11"/>
  <c r="P826" i="11"/>
  <c r="O826" i="11"/>
  <c r="P825" i="11"/>
  <c r="O825" i="11"/>
  <c r="P824" i="11"/>
  <c r="O824" i="11"/>
  <c r="P823" i="11"/>
  <c r="O823" i="11"/>
  <c r="P822" i="11"/>
  <c r="O822" i="11"/>
  <c r="P821" i="11"/>
  <c r="O821" i="11"/>
  <c r="P820" i="11"/>
  <c r="O820" i="11"/>
  <c r="P819" i="11"/>
  <c r="O819" i="11"/>
  <c r="P818" i="11"/>
  <c r="O818" i="11"/>
  <c r="P817" i="11"/>
  <c r="O817" i="11"/>
  <c r="P816" i="11"/>
  <c r="O816" i="11"/>
  <c r="P815" i="11"/>
  <c r="O815" i="11"/>
  <c r="P814" i="11"/>
  <c r="O814" i="11"/>
  <c r="P813" i="11"/>
  <c r="O813" i="11"/>
  <c r="P812" i="11"/>
  <c r="O812" i="11"/>
  <c r="P811" i="11"/>
  <c r="O811" i="11"/>
  <c r="P810" i="11"/>
  <c r="O810" i="11"/>
  <c r="P809" i="11"/>
  <c r="O809" i="11"/>
  <c r="P808" i="11"/>
  <c r="O808" i="11"/>
  <c r="P807" i="11"/>
  <c r="O807" i="11"/>
  <c r="P806" i="11"/>
  <c r="O806" i="11"/>
  <c r="P805" i="11"/>
  <c r="O805" i="11"/>
  <c r="P804" i="11"/>
  <c r="O804" i="11"/>
  <c r="P803" i="11"/>
  <c r="O803" i="11"/>
  <c r="P802" i="11"/>
  <c r="O802" i="11"/>
  <c r="P801" i="11"/>
  <c r="O801" i="11"/>
  <c r="P800" i="11"/>
  <c r="O800" i="11"/>
  <c r="P799" i="11"/>
  <c r="O799" i="11"/>
  <c r="P798" i="11"/>
  <c r="O798" i="11"/>
  <c r="P797" i="11"/>
  <c r="O797" i="11"/>
  <c r="P796" i="11"/>
  <c r="O796" i="11"/>
  <c r="P795" i="11"/>
  <c r="O795" i="11"/>
  <c r="P794" i="11"/>
  <c r="O794" i="11"/>
  <c r="P793" i="11"/>
  <c r="O793" i="11"/>
  <c r="P792" i="11"/>
  <c r="O792" i="11"/>
  <c r="P791" i="11"/>
  <c r="O791" i="11"/>
  <c r="P790" i="11"/>
  <c r="O790" i="11"/>
  <c r="P789" i="11"/>
  <c r="O789" i="11"/>
  <c r="P788" i="11"/>
  <c r="O788" i="11"/>
  <c r="P787" i="11"/>
  <c r="O787" i="11"/>
  <c r="P786" i="11"/>
  <c r="O786" i="11"/>
  <c r="P785" i="11"/>
  <c r="O785" i="11"/>
  <c r="P784" i="11"/>
  <c r="O784" i="11"/>
  <c r="P783" i="11"/>
  <c r="O783" i="11"/>
  <c r="P782" i="11"/>
  <c r="O782" i="11"/>
  <c r="P781" i="11"/>
  <c r="O781" i="11"/>
  <c r="P780" i="11"/>
  <c r="O780" i="11"/>
  <c r="P779" i="11"/>
  <c r="O779" i="11"/>
  <c r="P778" i="11"/>
  <c r="O778" i="11"/>
  <c r="P777" i="11"/>
  <c r="O777" i="11"/>
  <c r="P776" i="11"/>
  <c r="O776" i="11"/>
  <c r="P775" i="11"/>
  <c r="O775" i="11"/>
  <c r="P774" i="11"/>
  <c r="O774" i="11"/>
  <c r="P773" i="11"/>
  <c r="O773" i="11"/>
  <c r="P772" i="11"/>
  <c r="O772" i="11"/>
  <c r="P771" i="11"/>
  <c r="O771" i="11"/>
  <c r="P770" i="11"/>
  <c r="O770" i="11"/>
  <c r="P769" i="11"/>
  <c r="O769" i="11"/>
  <c r="P768" i="11"/>
  <c r="O768" i="11"/>
  <c r="P767" i="11"/>
  <c r="O767" i="11"/>
  <c r="P766" i="11"/>
  <c r="O766" i="11"/>
  <c r="P765" i="11"/>
  <c r="O765" i="11"/>
  <c r="P764" i="11"/>
  <c r="O764" i="11"/>
  <c r="P763" i="11"/>
  <c r="O763" i="11"/>
  <c r="P762" i="11"/>
  <c r="O762" i="11"/>
  <c r="P761" i="11"/>
  <c r="O761" i="11"/>
  <c r="P760" i="11"/>
  <c r="O760" i="11"/>
  <c r="P759" i="11"/>
  <c r="O759" i="11"/>
  <c r="P758" i="11"/>
  <c r="O758" i="11"/>
  <c r="P757" i="11"/>
  <c r="O757" i="11"/>
  <c r="P756" i="11"/>
  <c r="O756" i="11"/>
  <c r="P755" i="11"/>
  <c r="O755" i="11"/>
  <c r="P754" i="11"/>
  <c r="O754" i="11"/>
  <c r="P753" i="11"/>
  <c r="O753" i="11"/>
  <c r="P752" i="11"/>
  <c r="O752" i="11"/>
  <c r="P751" i="11"/>
  <c r="O751" i="11"/>
  <c r="P750" i="11"/>
  <c r="O750" i="11"/>
  <c r="P749" i="11"/>
  <c r="O749" i="11"/>
  <c r="P748" i="11"/>
  <c r="O748" i="11"/>
  <c r="P747" i="11"/>
  <c r="O747" i="11"/>
  <c r="P746" i="11"/>
  <c r="O746" i="11"/>
  <c r="P745" i="11"/>
  <c r="O745" i="11"/>
  <c r="P744" i="11"/>
  <c r="O744" i="11"/>
  <c r="P743" i="11"/>
  <c r="O743" i="11"/>
  <c r="P742" i="11"/>
  <c r="O742" i="11"/>
  <c r="P741" i="11"/>
  <c r="O741" i="11"/>
  <c r="P740" i="11"/>
  <c r="O740" i="11"/>
  <c r="P739" i="11"/>
  <c r="O739" i="11"/>
  <c r="P738" i="11"/>
  <c r="O738" i="11"/>
  <c r="P737" i="11"/>
  <c r="O737" i="11"/>
  <c r="P736" i="11"/>
  <c r="O736" i="11"/>
  <c r="P735" i="11"/>
  <c r="O735" i="11"/>
  <c r="P734" i="11"/>
  <c r="O734" i="11"/>
  <c r="P733" i="11"/>
  <c r="O733" i="11"/>
  <c r="P732" i="11"/>
  <c r="O732" i="11"/>
  <c r="P731" i="11"/>
  <c r="O731" i="11"/>
  <c r="P730" i="11"/>
  <c r="O730" i="11"/>
  <c r="P729" i="11"/>
  <c r="O729" i="11"/>
  <c r="P728" i="11"/>
  <c r="O728" i="11"/>
  <c r="P727" i="11"/>
  <c r="O727" i="11"/>
  <c r="P726" i="11"/>
  <c r="O726" i="11"/>
  <c r="P725" i="11"/>
  <c r="O725" i="11"/>
  <c r="P724" i="11"/>
  <c r="O724" i="11"/>
  <c r="P723" i="11"/>
  <c r="O723" i="11"/>
  <c r="P722" i="11"/>
  <c r="O722" i="11"/>
  <c r="P721" i="11"/>
  <c r="O721" i="11"/>
  <c r="P720" i="11"/>
  <c r="O720" i="11"/>
  <c r="P719" i="11"/>
  <c r="O719" i="11"/>
  <c r="P718" i="11"/>
  <c r="O718" i="11"/>
  <c r="P717" i="11"/>
  <c r="O717" i="11"/>
  <c r="P716" i="11"/>
  <c r="O716" i="11"/>
  <c r="P715" i="11"/>
  <c r="O715" i="11"/>
  <c r="P714" i="11"/>
  <c r="O714" i="11"/>
  <c r="P713" i="11"/>
  <c r="O713" i="11"/>
  <c r="P712" i="11"/>
  <c r="O712" i="11"/>
  <c r="P711" i="11"/>
  <c r="O711" i="11"/>
  <c r="P710" i="11"/>
  <c r="O710" i="11"/>
  <c r="P709" i="11"/>
  <c r="O709" i="11"/>
  <c r="P708" i="11"/>
  <c r="O708" i="11"/>
  <c r="P707" i="11"/>
  <c r="O707" i="11"/>
  <c r="P706" i="11"/>
  <c r="O706" i="11"/>
  <c r="P705" i="11"/>
  <c r="O705" i="11"/>
  <c r="P704" i="11"/>
  <c r="O704" i="11"/>
  <c r="P703" i="11"/>
  <c r="O703" i="11"/>
  <c r="P702" i="11"/>
  <c r="O702" i="11"/>
  <c r="P701" i="11"/>
  <c r="O701" i="11"/>
  <c r="P700" i="11"/>
  <c r="O700" i="11"/>
  <c r="P699" i="11"/>
  <c r="O699" i="11"/>
  <c r="P698" i="11"/>
  <c r="O698" i="11"/>
  <c r="P697" i="11"/>
  <c r="O697" i="11"/>
  <c r="P696" i="11"/>
  <c r="O696" i="11"/>
  <c r="P695" i="11"/>
  <c r="O695" i="11"/>
  <c r="P694" i="11"/>
  <c r="O694" i="11"/>
  <c r="P693" i="11"/>
  <c r="O693" i="11"/>
  <c r="P692" i="11"/>
  <c r="O692" i="11"/>
  <c r="P691" i="11"/>
  <c r="O691" i="11"/>
  <c r="P690" i="11"/>
  <c r="O690" i="11"/>
  <c r="P689" i="11"/>
  <c r="O689" i="11"/>
  <c r="P688" i="11"/>
  <c r="O688" i="11"/>
  <c r="P687" i="11"/>
  <c r="O687" i="11"/>
  <c r="P686" i="11"/>
  <c r="O686" i="11"/>
  <c r="P685" i="11"/>
  <c r="O685" i="11"/>
  <c r="P684" i="11"/>
  <c r="O684" i="11"/>
  <c r="P683" i="11"/>
  <c r="O683" i="11"/>
  <c r="P682" i="11"/>
  <c r="O682" i="11"/>
  <c r="P681" i="11"/>
  <c r="O681" i="11"/>
  <c r="P680" i="11"/>
  <c r="O680" i="11"/>
  <c r="P679" i="11"/>
  <c r="O679" i="11"/>
  <c r="P678" i="11"/>
  <c r="O678" i="11"/>
  <c r="P677" i="11"/>
  <c r="O677" i="11"/>
  <c r="P676" i="11"/>
  <c r="O676" i="11"/>
  <c r="P675" i="11"/>
  <c r="O675" i="11"/>
  <c r="P674" i="11"/>
  <c r="O674" i="11"/>
  <c r="P673" i="11"/>
  <c r="O673" i="11"/>
  <c r="P672" i="11"/>
  <c r="O672" i="11"/>
  <c r="P671" i="11"/>
  <c r="O671" i="11"/>
  <c r="P670" i="11"/>
  <c r="O670" i="11"/>
  <c r="P669" i="11"/>
  <c r="O669" i="11"/>
  <c r="P668" i="11"/>
  <c r="O668" i="11"/>
  <c r="P667" i="11"/>
  <c r="O667" i="11"/>
  <c r="P666" i="11"/>
  <c r="O666" i="11"/>
  <c r="P665" i="11"/>
  <c r="O665" i="11"/>
  <c r="P664" i="11"/>
  <c r="O664" i="11"/>
  <c r="P663" i="11"/>
  <c r="O663" i="11"/>
  <c r="P662" i="11"/>
  <c r="O662" i="11"/>
  <c r="P661" i="11"/>
  <c r="O661" i="11"/>
  <c r="P660" i="11"/>
  <c r="O660" i="11"/>
  <c r="P659" i="11"/>
  <c r="O659" i="11"/>
  <c r="P658" i="11"/>
  <c r="O658" i="11"/>
  <c r="P657" i="11"/>
  <c r="O657" i="11"/>
  <c r="P656" i="11"/>
  <c r="O656" i="11"/>
  <c r="P655" i="11"/>
  <c r="O655" i="11"/>
  <c r="P654" i="11"/>
  <c r="O654" i="11"/>
  <c r="P653" i="11"/>
  <c r="O653" i="11"/>
  <c r="P652" i="11"/>
  <c r="O652" i="11"/>
  <c r="P651" i="11"/>
  <c r="O651" i="11"/>
  <c r="P650" i="11"/>
  <c r="O650" i="11"/>
  <c r="P649" i="11"/>
  <c r="O649" i="11"/>
  <c r="P648" i="11"/>
  <c r="O648" i="11"/>
  <c r="P647" i="11"/>
  <c r="O647" i="11"/>
  <c r="P646" i="11"/>
  <c r="O646" i="11"/>
  <c r="P645" i="11"/>
  <c r="O645" i="11"/>
  <c r="P644" i="11"/>
  <c r="O644" i="11"/>
  <c r="P643" i="11"/>
  <c r="O643" i="11"/>
  <c r="P642" i="11"/>
  <c r="O642" i="11"/>
  <c r="P641" i="11"/>
  <c r="O641" i="11"/>
  <c r="P640" i="11"/>
  <c r="O640" i="11"/>
  <c r="P639" i="11"/>
  <c r="O639" i="11"/>
  <c r="P638" i="11"/>
  <c r="O638" i="11"/>
  <c r="P637" i="11"/>
  <c r="O637" i="11"/>
  <c r="P636" i="11"/>
  <c r="O636" i="11"/>
  <c r="P635" i="11"/>
  <c r="O635" i="11"/>
  <c r="P634" i="11"/>
  <c r="O634" i="11"/>
  <c r="P633" i="11"/>
  <c r="O633" i="11"/>
  <c r="P632" i="11"/>
  <c r="O632" i="11"/>
  <c r="P631" i="11"/>
  <c r="O631" i="11"/>
  <c r="P630" i="11"/>
  <c r="O630" i="11"/>
  <c r="P629" i="11"/>
  <c r="O629" i="11"/>
  <c r="P628" i="11"/>
  <c r="O628" i="11"/>
  <c r="P627" i="11"/>
  <c r="O627" i="11"/>
  <c r="P626" i="11"/>
  <c r="O626" i="11"/>
  <c r="P625" i="11"/>
  <c r="O625" i="11"/>
  <c r="P624" i="11"/>
  <c r="O624" i="11"/>
  <c r="P623" i="11"/>
  <c r="O623" i="11"/>
  <c r="P622" i="11"/>
  <c r="O622" i="11"/>
  <c r="P621" i="11"/>
  <c r="O621" i="11"/>
  <c r="P620" i="11"/>
  <c r="O620" i="11"/>
  <c r="P619" i="11"/>
  <c r="O619" i="11"/>
  <c r="P618" i="11"/>
  <c r="O618" i="11"/>
  <c r="P617" i="11"/>
  <c r="O617" i="11"/>
  <c r="P616" i="11"/>
  <c r="O616" i="11"/>
  <c r="P615" i="11"/>
  <c r="O615" i="11"/>
  <c r="P614" i="11"/>
  <c r="O614" i="11"/>
  <c r="P613" i="11"/>
  <c r="O613" i="11"/>
  <c r="P612" i="11"/>
  <c r="O612" i="11"/>
  <c r="P611" i="11"/>
  <c r="O611" i="11"/>
  <c r="P610" i="11"/>
  <c r="O610" i="11"/>
  <c r="P609" i="11"/>
  <c r="O609" i="11"/>
  <c r="P608" i="11"/>
  <c r="O608" i="11"/>
  <c r="P607" i="11"/>
  <c r="O607" i="11"/>
  <c r="P606" i="11"/>
  <c r="O606" i="11"/>
  <c r="P605" i="11"/>
  <c r="O605" i="11"/>
  <c r="P604" i="11"/>
  <c r="O604" i="11"/>
  <c r="P603" i="11"/>
  <c r="O603" i="11"/>
  <c r="P602" i="11"/>
  <c r="O602" i="11"/>
  <c r="P601" i="11"/>
  <c r="O601" i="11"/>
  <c r="P600" i="11"/>
  <c r="O600" i="11"/>
  <c r="P599" i="11"/>
  <c r="O599" i="11"/>
  <c r="P598" i="11"/>
  <c r="O598" i="11"/>
  <c r="P597" i="11"/>
  <c r="O597" i="11"/>
  <c r="P596" i="11"/>
  <c r="O596" i="11"/>
  <c r="P595" i="11"/>
  <c r="O595" i="11"/>
  <c r="P594" i="11"/>
  <c r="O594" i="11"/>
  <c r="P593" i="11"/>
  <c r="O593" i="11"/>
  <c r="P592" i="11"/>
  <c r="O592" i="11"/>
  <c r="P591" i="11"/>
  <c r="O591" i="11"/>
  <c r="P590" i="11"/>
  <c r="O590" i="11"/>
  <c r="P589" i="11"/>
  <c r="O589" i="11"/>
  <c r="P588" i="11"/>
  <c r="O588" i="11"/>
  <c r="P587" i="11"/>
  <c r="O587" i="11"/>
  <c r="P586" i="11"/>
  <c r="O586" i="11"/>
  <c r="P585" i="11"/>
  <c r="O585" i="11"/>
  <c r="P584" i="11"/>
  <c r="O584" i="11"/>
  <c r="P583" i="11"/>
  <c r="O583" i="11"/>
  <c r="P582" i="11"/>
  <c r="O582" i="11"/>
  <c r="P581" i="11"/>
  <c r="O581" i="11"/>
  <c r="P580" i="11"/>
  <c r="O580" i="11"/>
  <c r="P579" i="11"/>
  <c r="O579" i="11"/>
  <c r="P578" i="11"/>
  <c r="O578" i="11"/>
  <c r="P577" i="11"/>
  <c r="O577" i="11"/>
  <c r="P576" i="11"/>
  <c r="O576" i="11"/>
  <c r="P575" i="11"/>
  <c r="O575" i="11"/>
  <c r="P574" i="11"/>
  <c r="O574" i="11"/>
  <c r="P573" i="11"/>
  <c r="O573" i="11"/>
  <c r="P572" i="11"/>
  <c r="O572" i="11"/>
  <c r="P571" i="11"/>
  <c r="O571" i="11"/>
  <c r="P570" i="11"/>
  <c r="O570" i="11"/>
  <c r="P569" i="11"/>
  <c r="O569" i="11"/>
  <c r="P568" i="11"/>
  <c r="O568" i="11"/>
  <c r="P567" i="11"/>
  <c r="O567" i="11"/>
  <c r="P566" i="11"/>
  <c r="O566" i="11"/>
  <c r="P565" i="11"/>
  <c r="O565" i="11"/>
  <c r="P564" i="11"/>
  <c r="O564" i="11"/>
  <c r="P563" i="11"/>
  <c r="O563" i="11"/>
  <c r="P562" i="11"/>
  <c r="O562" i="11"/>
  <c r="P561" i="11"/>
  <c r="O561" i="11"/>
  <c r="P560" i="11"/>
  <c r="O560" i="11"/>
  <c r="P559" i="11"/>
  <c r="O559" i="11"/>
  <c r="P558" i="11"/>
  <c r="O558" i="11"/>
  <c r="P557" i="11"/>
  <c r="O557" i="11"/>
  <c r="P556" i="11"/>
  <c r="O556" i="11"/>
  <c r="P555" i="11"/>
  <c r="O555" i="11"/>
  <c r="P554" i="11"/>
  <c r="O554" i="11"/>
  <c r="P553" i="11"/>
  <c r="O553" i="11"/>
  <c r="P552" i="11"/>
  <c r="O552" i="11"/>
  <c r="P551" i="11"/>
  <c r="O551" i="11"/>
  <c r="P550" i="11"/>
  <c r="O550" i="11"/>
  <c r="P549" i="11"/>
  <c r="O549" i="11"/>
  <c r="P548" i="11"/>
  <c r="O548" i="11"/>
  <c r="P547" i="11"/>
  <c r="O547" i="11"/>
  <c r="P546" i="11"/>
  <c r="O546" i="11"/>
  <c r="P545" i="11"/>
  <c r="O545" i="11"/>
  <c r="P544" i="11"/>
  <c r="O544" i="11"/>
  <c r="P543" i="11"/>
  <c r="O543" i="11"/>
  <c r="P542" i="11"/>
  <c r="O542" i="11"/>
  <c r="P541" i="11"/>
  <c r="O541" i="11"/>
  <c r="P540" i="11"/>
  <c r="O540" i="11"/>
  <c r="P539" i="11"/>
  <c r="O539" i="11"/>
  <c r="P538" i="11"/>
  <c r="O538" i="11"/>
  <c r="P537" i="11"/>
  <c r="O537" i="11"/>
  <c r="P536" i="11"/>
  <c r="O536" i="11"/>
  <c r="P535" i="11"/>
  <c r="O535" i="11"/>
  <c r="P534" i="11"/>
  <c r="O534" i="11"/>
  <c r="P533" i="11"/>
  <c r="O533" i="11"/>
  <c r="P532" i="11"/>
  <c r="O532" i="11"/>
  <c r="P531" i="11"/>
  <c r="O531" i="11"/>
  <c r="P530" i="11"/>
  <c r="O530" i="11"/>
  <c r="P529" i="11"/>
  <c r="O529" i="11"/>
  <c r="P528" i="11"/>
  <c r="O528" i="11"/>
  <c r="P527" i="11"/>
  <c r="O527" i="11"/>
  <c r="P526" i="11"/>
  <c r="O526" i="11"/>
  <c r="P525" i="11"/>
  <c r="O525" i="11"/>
  <c r="P524" i="11"/>
  <c r="O524" i="11"/>
  <c r="P523" i="11"/>
  <c r="O523" i="11"/>
  <c r="P522" i="11"/>
  <c r="O522" i="11"/>
  <c r="P521" i="11"/>
  <c r="O521" i="11"/>
  <c r="P520" i="11"/>
  <c r="O520" i="11"/>
  <c r="P519" i="11"/>
  <c r="O519" i="11"/>
  <c r="P518" i="11"/>
  <c r="O518" i="11"/>
  <c r="P517" i="11"/>
  <c r="O517" i="11"/>
  <c r="P516" i="11"/>
  <c r="O516" i="11"/>
  <c r="P515" i="11"/>
  <c r="O515" i="11"/>
  <c r="P514" i="11"/>
  <c r="O514" i="11"/>
  <c r="P513" i="11"/>
  <c r="O513" i="11"/>
  <c r="P512" i="11"/>
  <c r="O512" i="11"/>
  <c r="P511" i="11"/>
  <c r="O511" i="11"/>
  <c r="P510" i="11"/>
  <c r="O510" i="11"/>
  <c r="P509" i="11"/>
  <c r="O509" i="11"/>
  <c r="P508" i="11"/>
  <c r="O508" i="11"/>
  <c r="P507" i="11"/>
  <c r="O507" i="11"/>
  <c r="P506" i="11"/>
  <c r="O506" i="11"/>
  <c r="P505" i="11"/>
  <c r="O505" i="11"/>
  <c r="P504" i="11"/>
  <c r="O504" i="11"/>
  <c r="P503" i="11"/>
  <c r="O503" i="11"/>
  <c r="P502" i="11"/>
  <c r="O502" i="11"/>
  <c r="P501" i="11"/>
  <c r="O501" i="11"/>
  <c r="P500" i="11"/>
  <c r="O500" i="11"/>
  <c r="P499" i="11"/>
  <c r="O499" i="11"/>
  <c r="P498" i="11"/>
  <c r="O498" i="11"/>
  <c r="P497" i="11"/>
  <c r="O497" i="11"/>
  <c r="P496" i="11"/>
  <c r="O496" i="11"/>
  <c r="P495" i="11"/>
  <c r="O495" i="11"/>
  <c r="P494" i="11"/>
  <c r="O494" i="11"/>
  <c r="P493" i="11"/>
  <c r="O493" i="11"/>
  <c r="P492" i="11"/>
  <c r="O492" i="11"/>
  <c r="P491" i="11"/>
  <c r="O491" i="11"/>
  <c r="P490" i="11"/>
  <c r="O490" i="11"/>
  <c r="P489" i="11"/>
  <c r="O489" i="11"/>
  <c r="P488" i="11"/>
  <c r="O488" i="11"/>
  <c r="P487" i="11"/>
  <c r="O487" i="11"/>
  <c r="P486" i="11"/>
  <c r="O486" i="11"/>
  <c r="P485" i="11"/>
  <c r="O485" i="11"/>
  <c r="P484" i="11"/>
  <c r="O484" i="11"/>
  <c r="P483" i="11"/>
  <c r="O483" i="11"/>
  <c r="P482" i="11"/>
  <c r="O482" i="11"/>
  <c r="P481" i="11"/>
  <c r="O481" i="11"/>
  <c r="P480" i="11"/>
  <c r="O480" i="11"/>
  <c r="P479" i="11"/>
  <c r="O479" i="11"/>
  <c r="P478" i="11"/>
  <c r="O478" i="11"/>
  <c r="P477" i="11"/>
  <c r="O477" i="11"/>
  <c r="P476" i="11"/>
  <c r="O476" i="11"/>
  <c r="P475" i="11"/>
  <c r="O475" i="11"/>
  <c r="P474" i="11"/>
  <c r="O474" i="11"/>
  <c r="P473" i="11"/>
  <c r="O473" i="11"/>
  <c r="P472" i="11"/>
  <c r="O472" i="11"/>
  <c r="P471" i="11"/>
  <c r="O471" i="11"/>
  <c r="P470" i="11"/>
  <c r="O470" i="11"/>
  <c r="P469" i="11"/>
  <c r="O469" i="11"/>
  <c r="P468" i="11"/>
  <c r="O468" i="11"/>
  <c r="P467" i="11"/>
  <c r="O467" i="11"/>
  <c r="P466" i="11"/>
  <c r="O466" i="11"/>
  <c r="P465" i="11"/>
  <c r="O465" i="11"/>
  <c r="P464" i="11"/>
  <c r="O464" i="11"/>
  <c r="P463" i="11"/>
  <c r="O463" i="11"/>
  <c r="P462" i="11"/>
  <c r="O462" i="11"/>
  <c r="P461" i="11"/>
  <c r="O461" i="11"/>
  <c r="P460" i="11"/>
  <c r="O460" i="11"/>
  <c r="P459" i="11"/>
  <c r="O459" i="11"/>
  <c r="P458" i="11"/>
  <c r="O458" i="11"/>
  <c r="P457" i="11"/>
  <c r="O457" i="11"/>
  <c r="P456" i="11"/>
  <c r="O456" i="11"/>
  <c r="P455" i="11"/>
  <c r="O455" i="11"/>
  <c r="P454" i="11"/>
  <c r="O454" i="11"/>
  <c r="P453" i="11"/>
  <c r="O453" i="11"/>
  <c r="P452" i="11"/>
  <c r="O452" i="11"/>
  <c r="P451" i="11"/>
  <c r="O451" i="11"/>
  <c r="P450" i="11"/>
  <c r="O450" i="11"/>
  <c r="P449" i="11"/>
  <c r="O449" i="11"/>
  <c r="P448" i="11"/>
  <c r="O448" i="11"/>
  <c r="P447" i="11"/>
  <c r="O447" i="11"/>
  <c r="P446" i="11"/>
  <c r="O446" i="11"/>
  <c r="P445" i="11"/>
  <c r="O445" i="11"/>
  <c r="P444" i="11"/>
  <c r="O444" i="11"/>
  <c r="P443" i="11"/>
  <c r="O443" i="11"/>
  <c r="P442" i="11"/>
  <c r="O442" i="11"/>
  <c r="P441" i="11"/>
  <c r="O441" i="11"/>
  <c r="P440" i="11"/>
  <c r="O440" i="11"/>
  <c r="P439" i="11"/>
  <c r="O439" i="11"/>
  <c r="P438" i="11"/>
  <c r="O438" i="11"/>
  <c r="P437" i="11"/>
  <c r="O437" i="11"/>
  <c r="P436" i="11"/>
  <c r="O436" i="11"/>
  <c r="P435" i="11"/>
  <c r="O435" i="11"/>
  <c r="P434" i="11"/>
  <c r="O434" i="11"/>
  <c r="P433" i="11"/>
  <c r="O433" i="11"/>
  <c r="P432" i="11"/>
  <c r="O432" i="11"/>
  <c r="P431" i="11"/>
  <c r="O431" i="11"/>
  <c r="P430" i="11"/>
  <c r="O430" i="11"/>
  <c r="P429" i="11"/>
  <c r="O429" i="11"/>
  <c r="P428" i="11"/>
  <c r="O428" i="11"/>
  <c r="P427" i="11"/>
  <c r="O427" i="11"/>
  <c r="P426" i="11"/>
  <c r="O426" i="11"/>
  <c r="P425" i="11"/>
  <c r="O425" i="11"/>
  <c r="P424" i="11"/>
  <c r="O424" i="11"/>
  <c r="P423" i="11"/>
  <c r="O423" i="11"/>
  <c r="P422" i="11"/>
  <c r="O422" i="11"/>
  <c r="P421" i="11"/>
  <c r="O421" i="11"/>
  <c r="P420" i="11"/>
  <c r="O420" i="11"/>
  <c r="P419" i="11"/>
  <c r="O419" i="11"/>
  <c r="P418" i="11"/>
  <c r="O418" i="11"/>
  <c r="P417" i="11"/>
  <c r="O417" i="11"/>
  <c r="P416" i="11"/>
  <c r="O416" i="11"/>
  <c r="P415" i="11"/>
  <c r="O415" i="11"/>
  <c r="P414" i="11"/>
  <c r="O414" i="11"/>
  <c r="P413" i="11"/>
  <c r="O413" i="11"/>
  <c r="P412" i="11"/>
  <c r="O412" i="11"/>
  <c r="P411" i="11"/>
  <c r="O411" i="11"/>
  <c r="P410" i="11"/>
  <c r="O410" i="11"/>
  <c r="P409" i="11"/>
  <c r="O409" i="11"/>
  <c r="P408" i="11"/>
  <c r="O408" i="11"/>
  <c r="P407" i="11"/>
  <c r="O407" i="11"/>
  <c r="P406" i="11"/>
  <c r="O406" i="11"/>
  <c r="P405" i="11"/>
  <c r="O405" i="11"/>
  <c r="P404" i="11"/>
  <c r="O404" i="11"/>
  <c r="P403" i="11"/>
  <c r="O403" i="11"/>
  <c r="P402" i="11"/>
  <c r="O402" i="11"/>
  <c r="P401" i="11"/>
  <c r="O401" i="11"/>
  <c r="P400" i="11"/>
  <c r="O400" i="11"/>
  <c r="P399" i="11"/>
  <c r="O399" i="11"/>
  <c r="P398" i="11"/>
  <c r="O398" i="11"/>
  <c r="P397" i="11"/>
  <c r="O397" i="11"/>
  <c r="P396" i="11"/>
  <c r="O396" i="11"/>
  <c r="P395" i="11"/>
  <c r="O395" i="11"/>
  <c r="P394" i="11"/>
  <c r="O394" i="11"/>
  <c r="P393" i="11"/>
  <c r="O393" i="11"/>
  <c r="P392" i="11"/>
  <c r="O392" i="11"/>
  <c r="P391" i="11"/>
  <c r="O391" i="11"/>
  <c r="P390" i="11"/>
  <c r="O390" i="11"/>
  <c r="P389" i="11"/>
  <c r="O389" i="11"/>
  <c r="P388" i="11"/>
  <c r="O388" i="11"/>
  <c r="P387" i="11"/>
  <c r="O387" i="11"/>
  <c r="P386" i="11"/>
  <c r="O386" i="11"/>
  <c r="P385" i="11"/>
  <c r="O385" i="11"/>
  <c r="P384" i="11"/>
  <c r="O384" i="11"/>
  <c r="P383" i="11"/>
  <c r="O383" i="11"/>
  <c r="P382" i="11"/>
  <c r="O382" i="11"/>
  <c r="P381" i="11"/>
  <c r="O381" i="11"/>
  <c r="P380" i="11"/>
  <c r="O380" i="11"/>
  <c r="P379" i="11"/>
  <c r="O379" i="11"/>
  <c r="P378" i="11"/>
  <c r="O378" i="11"/>
  <c r="P377" i="11"/>
  <c r="O377" i="11"/>
  <c r="P376" i="11"/>
  <c r="O376" i="11"/>
  <c r="P375" i="11"/>
  <c r="O375" i="11"/>
  <c r="P374" i="11"/>
  <c r="O374" i="11"/>
  <c r="P373" i="11"/>
  <c r="O373" i="11"/>
  <c r="P372" i="11"/>
  <c r="O372" i="11"/>
  <c r="P371" i="11"/>
  <c r="O371" i="11"/>
  <c r="P370" i="11"/>
  <c r="O370" i="11"/>
  <c r="P369" i="11"/>
  <c r="O369" i="11"/>
  <c r="P368" i="11"/>
  <c r="O368" i="11"/>
  <c r="P367" i="11"/>
  <c r="O367" i="11"/>
  <c r="P366" i="11"/>
  <c r="O366" i="11"/>
  <c r="P365" i="11"/>
  <c r="O365" i="11"/>
  <c r="P364" i="11"/>
  <c r="O364" i="11"/>
  <c r="P363" i="11"/>
  <c r="O363" i="11"/>
  <c r="P362" i="11"/>
  <c r="O362" i="11"/>
  <c r="P361" i="11"/>
  <c r="O361" i="11"/>
  <c r="P360" i="11"/>
  <c r="O360" i="11"/>
  <c r="P359" i="11"/>
  <c r="O359" i="11"/>
  <c r="P358" i="11"/>
  <c r="O358" i="11"/>
  <c r="P357" i="11"/>
  <c r="O357" i="11"/>
  <c r="P356" i="11"/>
  <c r="O356" i="11"/>
  <c r="P355" i="11"/>
  <c r="O355" i="11"/>
  <c r="P354" i="11"/>
  <c r="O354" i="11"/>
  <c r="P353" i="11"/>
  <c r="O353" i="11"/>
  <c r="P352" i="11"/>
  <c r="O352" i="11"/>
  <c r="P351" i="11"/>
  <c r="O351" i="11"/>
  <c r="P350" i="11"/>
  <c r="O350" i="11"/>
  <c r="P349" i="11"/>
  <c r="O349" i="11"/>
  <c r="P348" i="11"/>
  <c r="O348" i="11"/>
  <c r="P347" i="11"/>
  <c r="O347" i="11"/>
  <c r="P346" i="11"/>
  <c r="O346" i="11"/>
  <c r="P345" i="11"/>
  <c r="O345" i="11"/>
  <c r="P344" i="11"/>
  <c r="O344" i="11"/>
  <c r="P343" i="11"/>
  <c r="O343" i="11"/>
  <c r="P342" i="11"/>
  <c r="O342" i="11"/>
  <c r="P341" i="11"/>
  <c r="O341" i="11"/>
  <c r="P340" i="11"/>
  <c r="O340" i="11"/>
  <c r="P339" i="11"/>
  <c r="O339" i="11"/>
  <c r="P338" i="11"/>
  <c r="O338" i="11"/>
  <c r="P337" i="11"/>
  <c r="O337" i="11"/>
  <c r="P336" i="11"/>
  <c r="O336" i="11"/>
  <c r="P335" i="11"/>
  <c r="O335" i="11"/>
  <c r="P334" i="11"/>
  <c r="O334" i="11"/>
  <c r="P333" i="11"/>
  <c r="O333" i="11"/>
  <c r="P332" i="11"/>
  <c r="O332" i="11"/>
  <c r="P331" i="11"/>
  <c r="O331" i="11"/>
  <c r="P330" i="11"/>
  <c r="O330" i="11"/>
  <c r="P329" i="11"/>
  <c r="O329" i="11"/>
  <c r="P328" i="11"/>
  <c r="O328" i="11"/>
  <c r="P327" i="11"/>
  <c r="O327" i="11"/>
  <c r="P326" i="11"/>
  <c r="O326" i="11"/>
  <c r="P325" i="11"/>
  <c r="O325" i="11"/>
  <c r="P324" i="11"/>
  <c r="O324" i="11"/>
  <c r="P323" i="11"/>
  <c r="O323" i="11"/>
  <c r="P322" i="11"/>
  <c r="O322" i="11"/>
  <c r="P321" i="11"/>
  <c r="O321" i="11"/>
  <c r="P320" i="11"/>
  <c r="O320" i="11"/>
  <c r="P319" i="11"/>
  <c r="O319" i="11"/>
  <c r="P318" i="11"/>
  <c r="O318" i="11"/>
  <c r="P317" i="11"/>
  <c r="O317" i="11"/>
  <c r="P316" i="11"/>
  <c r="O316" i="11"/>
  <c r="P315" i="11"/>
  <c r="O315" i="11"/>
  <c r="P314" i="11"/>
  <c r="O314" i="11"/>
  <c r="P313" i="11"/>
  <c r="O313" i="11"/>
  <c r="P312" i="11"/>
  <c r="O312" i="11"/>
  <c r="P311" i="11"/>
  <c r="O311" i="11"/>
  <c r="P310" i="11"/>
  <c r="O310" i="11"/>
  <c r="P309" i="11"/>
  <c r="O309" i="11"/>
  <c r="P308" i="11"/>
  <c r="O308" i="11"/>
  <c r="P307" i="11"/>
  <c r="O307" i="11"/>
  <c r="P306" i="11"/>
  <c r="O306" i="11"/>
  <c r="P305" i="11"/>
  <c r="O305" i="11"/>
  <c r="P304" i="11"/>
  <c r="O304" i="11"/>
  <c r="P303" i="11"/>
  <c r="O303" i="11"/>
  <c r="P302" i="11"/>
  <c r="O302" i="11"/>
  <c r="P301" i="11"/>
  <c r="O301" i="11"/>
  <c r="P300" i="11"/>
  <c r="O300" i="11"/>
  <c r="P299" i="11"/>
  <c r="O299" i="11"/>
  <c r="P298" i="11"/>
  <c r="O298" i="11"/>
  <c r="P297" i="11"/>
  <c r="O297" i="11"/>
  <c r="P296" i="11"/>
  <c r="O296" i="11"/>
  <c r="P295" i="11"/>
  <c r="O295" i="11"/>
  <c r="P294" i="11"/>
  <c r="O294" i="11"/>
  <c r="P293" i="11"/>
  <c r="O293" i="11"/>
  <c r="P292" i="11"/>
  <c r="O292" i="11"/>
  <c r="P291" i="11"/>
  <c r="O291" i="11"/>
  <c r="P290" i="11"/>
  <c r="O290" i="11"/>
  <c r="P289" i="11"/>
  <c r="O289" i="11"/>
  <c r="P288" i="11"/>
  <c r="O288" i="11"/>
  <c r="P287" i="11"/>
  <c r="O287" i="11"/>
  <c r="P286" i="11"/>
  <c r="O286" i="11"/>
  <c r="P285" i="11"/>
  <c r="O285" i="11"/>
  <c r="P284" i="11"/>
  <c r="O284" i="11"/>
  <c r="P283" i="11"/>
  <c r="O283" i="11"/>
  <c r="P282" i="11"/>
  <c r="O282" i="11"/>
  <c r="P281" i="11"/>
  <c r="O281" i="11"/>
  <c r="P280" i="11"/>
  <c r="O280" i="11"/>
  <c r="P279" i="11"/>
  <c r="O279" i="11"/>
  <c r="P278" i="11"/>
  <c r="O278" i="11"/>
  <c r="P277" i="11"/>
  <c r="O277" i="11"/>
  <c r="P276" i="11"/>
  <c r="O276" i="11"/>
  <c r="P275" i="11"/>
  <c r="O275" i="11"/>
  <c r="P274" i="11"/>
  <c r="O274" i="11"/>
  <c r="P273" i="11"/>
  <c r="O273" i="11"/>
  <c r="P272" i="11"/>
  <c r="O272" i="11"/>
  <c r="P271" i="11"/>
  <c r="O271" i="11"/>
  <c r="P270" i="11"/>
  <c r="O270" i="11"/>
  <c r="P269" i="11"/>
  <c r="O269" i="11"/>
  <c r="P268" i="11"/>
  <c r="O268" i="11"/>
  <c r="P267" i="11"/>
  <c r="O267" i="11"/>
  <c r="P266" i="11"/>
  <c r="O266" i="11"/>
  <c r="P265" i="11"/>
  <c r="O265" i="11"/>
  <c r="P264" i="11"/>
  <c r="O264" i="11"/>
  <c r="P263" i="11"/>
  <c r="O263" i="11"/>
  <c r="P262" i="11"/>
  <c r="O262" i="11"/>
  <c r="P261" i="11"/>
  <c r="O261" i="11"/>
  <c r="P260" i="11"/>
  <c r="O260" i="11"/>
  <c r="P259" i="11"/>
  <c r="O259" i="11"/>
  <c r="P258" i="11"/>
  <c r="O258" i="11"/>
  <c r="P257" i="11"/>
  <c r="O257" i="11"/>
  <c r="P256" i="11"/>
  <c r="O256" i="11"/>
  <c r="P255" i="11"/>
  <c r="O255" i="11"/>
  <c r="P254" i="11"/>
  <c r="O254" i="11"/>
  <c r="P253" i="11"/>
  <c r="O253" i="11"/>
  <c r="P252" i="11"/>
  <c r="O252" i="11"/>
  <c r="P251" i="11"/>
  <c r="O251" i="11"/>
  <c r="P250" i="11"/>
  <c r="O250" i="11"/>
  <c r="P249" i="11"/>
  <c r="O249" i="11"/>
  <c r="P248" i="11"/>
  <c r="O248" i="11"/>
  <c r="P247" i="11"/>
  <c r="O247" i="11"/>
  <c r="P246" i="11"/>
  <c r="O246" i="11"/>
  <c r="P245" i="11"/>
  <c r="O245" i="11"/>
  <c r="P244" i="11"/>
  <c r="O244" i="11"/>
  <c r="P243" i="11"/>
  <c r="O243" i="11"/>
  <c r="P242" i="11"/>
  <c r="O242" i="11"/>
  <c r="P241" i="11"/>
  <c r="O241" i="11"/>
  <c r="P240" i="11"/>
  <c r="O240" i="11"/>
  <c r="P239" i="11"/>
  <c r="O239" i="11"/>
  <c r="P238" i="11"/>
  <c r="O238" i="11"/>
  <c r="P237" i="11"/>
  <c r="O237" i="11"/>
  <c r="P236" i="11"/>
  <c r="O236" i="11"/>
  <c r="P235" i="11"/>
  <c r="O235" i="11"/>
  <c r="P234" i="11"/>
  <c r="O234" i="11"/>
  <c r="P233" i="11"/>
  <c r="O233" i="11"/>
  <c r="P232" i="11"/>
  <c r="O232" i="11"/>
  <c r="P231" i="11"/>
  <c r="O231" i="11"/>
  <c r="P230" i="11"/>
  <c r="O230" i="11"/>
  <c r="P229" i="11"/>
  <c r="O229" i="11"/>
  <c r="P228" i="11"/>
  <c r="O228" i="11"/>
  <c r="P227" i="11"/>
  <c r="O227" i="11"/>
  <c r="P226" i="11"/>
  <c r="O226" i="11"/>
  <c r="P225" i="11"/>
  <c r="O225" i="11"/>
  <c r="P224" i="11"/>
  <c r="O224" i="11"/>
  <c r="P223" i="11"/>
  <c r="O223" i="11"/>
  <c r="P222" i="11"/>
  <c r="O222" i="11"/>
  <c r="P221" i="11"/>
  <c r="O221" i="11"/>
  <c r="P220" i="11"/>
  <c r="O220" i="11"/>
  <c r="P219" i="11"/>
  <c r="O219" i="11"/>
  <c r="P218" i="11"/>
  <c r="O218" i="11"/>
  <c r="P217" i="11"/>
  <c r="O217" i="11"/>
  <c r="P216" i="11"/>
  <c r="O216" i="11"/>
  <c r="P215" i="11"/>
  <c r="O215" i="11"/>
  <c r="P214" i="11"/>
  <c r="O214" i="11"/>
  <c r="P213" i="11"/>
  <c r="O213" i="11"/>
  <c r="P212" i="11"/>
  <c r="O212" i="11"/>
  <c r="P211" i="11"/>
  <c r="O211" i="11"/>
  <c r="P210" i="11"/>
  <c r="O210" i="11"/>
  <c r="P209" i="11"/>
  <c r="O209" i="11"/>
  <c r="P208" i="11"/>
  <c r="O208" i="11"/>
  <c r="P207" i="11"/>
  <c r="O207" i="11"/>
  <c r="P206" i="11"/>
  <c r="O206" i="11"/>
  <c r="P205" i="11"/>
  <c r="O205" i="11"/>
  <c r="P204" i="11"/>
  <c r="O204" i="11"/>
  <c r="P203" i="11"/>
  <c r="O203" i="11"/>
  <c r="P202" i="11"/>
  <c r="O202" i="11"/>
  <c r="P201" i="11"/>
  <c r="O201" i="11"/>
  <c r="P200" i="11"/>
  <c r="O200" i="11"/>
  <c r="P199" i="11"/>
  <c r="O199" i="11"/>
  <c r="P198" i="11"/>
  <c r="O198" i="11"/>
  <c r="P197" i="11"/>
  <c r="O197" i="11"/>
  <c r="P196" i="11"/>
  <c r="O196" i="11"/>
  <c r="P195" i="11"/>
  <c r="O195" i="11"/>
  <c r="P194" i="11"/>
  <c r="O194" i="11"/>
  <c r="P193" i="11"/>
  <c r="O193" i="11"/>
  <c r="P192" i="11"/>
  <c r="O192" i="11"/>
  <c r="P191" i="11"/>
  <c r="O191" i="11"/>
  <c r="P190" i="11"/>
  <c r="O190" i="11"/>
  <c r="P189" i="11"/>
  <c r="O189" i="11"/>
  <c r="P188" i="11"/>
  <c r="O188" i="11"/>
  <c r="P187" i="11"/>
  <c r="O187" i="11"/>
  <c r="P186" i="11"/>
  <c r="O186" i="11"/>
  <c r="P185" i="11"/>
  <c r="O185" i="11"/>
  <c r="P184" i="11"/>
  <c r="O184" i="11"/>
  <c r="P183" i="11"/>
  <c r="O183" i="11"/>
  <c r="P182" i="11"/>
  <c r="O182" i="11"/>
  <c r="P181" i="11"/>
  <c r="O181" i="11"/>
  <c r="P180" i="11"/>
  <c r="O180" i="11"/>
  <c r="P179" i="11"/>
  <c r="O179" i="11"/>
  <c r="P178" i="11"/>
  <c r="O178" i="11"/>
  <c r="P177" i="11"/>
  <c r="O177" i="11"/>
  <c r="P176" i="11"/>
  <c r="O176" i="11"/>
  <c r="P175" i="11"/>
  <c r="O175" i="11"/>
  <c r="P174" i="11"/>
  <c r="O174" i="11"/>
  <c r="P173" i="11"/>
  <c r="O173" i="11"/>
  <c r="P172" i="11"/>
  <c r="O172" i="11"/>
  <c r="P171" i="11"/>
  <c r="O171" i="11"/>
  <c r="P170" i="11"/>
  <c r="O170" i="11"/>
  <c r="P169" i="11"/>
  <c r="O169" i="11"/>
  <c r="P168" i="11"/>
  <c r="O168" i="11"/>
  <c r="P167" i="11"/>
  <c r="O167" i="11"/>
  <c r="P166" i="11"/>
  <c r="O166" i="11"/>
  <c r="P165" i="11"/>
  <c r="O165" i="11"/>
  <c r="P164" i="11"/>
  <c r="O164" i="11"/>
  <c r="P163" i="11"/>
  <c r="O163" i="11"/>
  <c r="P162" i="11"/>
  <c r="O162" i="11"/>
  <c r="P161" i="11"/>
  <c r="O161" i="11"/>
  <c r="P160" i="11"/>
  <c r="O160" i="11"/>
  <c r="P159" i="11"/>
  <c r="O159" i="11"/>
  <c r="P158" i="11"/>
  <c r="O158" i="11"/>
  <c r="P157" i="11"/>
  <c r="O157" i="11"/>
  <c r="P156" i="11"/>
  <c r="O156" i="11"/>
  <c r="P155" i="11"/>
  <c r="O155" i="11"/>
  <c r="P154" i="11"/>
  <c r="O154" i="11"/>
  <c r="P153" i="11"/>
  <c r="O153" i="11"/>
  <c r="P152" i="11"/>
  <c r="O152" i="11"/>
  <c r="P151" i="11"/>
  <c r="O151" i="11"/>
  <c r="P150" i="11"/>
  <c r="O150" i="11"/>
  <c r="P149" i="11"/>
  <c r="O149" i="11"/>
  <c r="P148" i="11"/>
  <c r="O148" i="11"/>
  <c r="P147" i="11"/>
  <c r="O147" i="11"/>
  <c r="P146" i="11"/>
  <c r="O146" i="11"/>
  <c r="P145" i="11"/>
  <c r="O145" i="11"/>
  <c r="P144" i="11"/>
  <c r="O144" i="11"/>
  <c r="P143" i="11"/>
  <c r="O143" i="11"/>
  <c r="P142" i="11"/>
  <c r="O142" i="11"/>
  <c r="P141" i="11"/>
  <c r="O141" i="11"/>
  <c r="P140" i="11"/>
  <c r="O140" i="11"/>
  <c r="P139" i="11"/>
  <c r="O139" i="11"/>
  <c r="P138" i="11"/>
  <c r="O138" i="11"/>
  <c r="P137" i="11"/>
  <c r="O137" i="11"/>
  <c r="P136" i="11"/>
  <c r="O136" i="11"/>
  <c r="P135" i="11"/>
  <c r="O135" i="11"/>
  <c r="P134" i="11"/>
  <c r="O134" i="11"/>
  <c r="P133" i="11"/>
  <c r="O133" i="11"/>
  <c r="P132" i="11"/>
  <c r="O132" i="11"/>
  <c r="P131" i="11"/>
  <c r="O131" i="11"/>
  <c r="P130" i="11"/>
  <c r="O130" i="11"/>
  <c r="P129" i="11"/>
  <c r="O129" i="11"/>
  <c r="P128" i="11"/>
  <c r="O128" i="11"/>
  <c r="P127" i="11"/>
  <c r="O127" i="11"/>
  <c r="P126" i="11"/>
  <c r="O126" i="11"/>
  <c r="P125" i="11"/>
  <c r="O125" i="11"/>
  <c r="P124" i="11"/>
  <c r="O124" i="11"/>
  <c r="P123" i="11"/>
  <c r="O123" i="11"/>
  <c r="P122" i="11"/>
  <c r="O122" i="11"/>
  <c r="P121" i="11"/>
  <c r="O121" i="11"/>
  <c r="P120" i="11"/>
  <c r="O120" i="11"/>
  <c r="P119" i="11"/>
  <c r="O119" i="11"/>
  <c r="P118" i="11"/>
  <c r="O118" i="11"/>
  <c r="P117" i="11"/>
  <c r="O117" i="11"/>
  <c r="P116" i="11"/>
  <c r="O116" i="11"/>
  <c r="P115" i="11"/>
  <c r="O115" i="11"/>
  <c r="P114" i="11"/>
  <c r="O114" i="11"/>
  <c r="P113" i="11"/>
  <c r="O113" i="11"/>
  <c r="P112" i="11"/>
  <c r="O112" i="11"/>
  <c r="P111" i="11"/>
  <c r="O111" i="11"/>
  <c r="P110" i="11"/>
  <c r="O110" i="11"/>
  <c r="P109" i="11"/>
  <c r="O109" i="11"/>
  <c r="P108" i="11"/>
  <c r="O108" i="11"/>
  <c r="P107" i="11"/>
  <c r="O107" i="11"/>
  <c r="P106" i="11"/>
  <c r="O106" i="11"/>
  <c r="P105" i="11"/>
  <c r="O105" i="11"/>
  <c r="P104" i="11"/>
  <c r="O104" i="11"/>
  <c r="P103" i="11"/>
  <c r="O103" i="11"/>
  <c r="P102" i="11"/>
  <c r="O102" i="11"/>
  <c r="P101" i="11"/>
  <c r="O101" i="11"/>
  <c r="P100" i="11"/>
  <c r="O100" i="11"/>
  <c r="P99" i="11"/>
  <c r="O99" i="11"/>
  <c r="P98" i="11"/>
  <c r="O98" i="11"/>
  <c r="P97" i="11"/>
  <c r="O97" i="11"/>
  <c r="P96" i="11"/>
  <c r="O96" i="11"/>
  <c r="P95" i="11"/>
  <c r="O95" i="11"/>
  <c r="P94" i="11"/>
  <c r="O94" i="11"/>
  <c r="P93" i="11"/>
  <c r="O93" i="11"/>
  <c r="P92" i="11"/>
  <c r="O92" i="11"/>
  <c r="P91" i="11"/>
  <c r="O91" i="11"/>
  <c r="P90" i="11"/>
  <c r="O90" i="11"/>
  <c r="P89" i="11"/>
  <c r="O89" i="11"/>
  <c r="P88" i="11"/>
  <c r="O88" i="11"/>
  <c r="P87" i="11"/>
  <c r="O87" i="11"/>
  <c r="P86" i="11"/>
  <c r="O86" i="11"/>
  <c r="P85" i="11"/>
  <c r="O85" i="11"/>
  <c r="P84" i="11"/>
  <c r="O84" i="11"/>
  <c r="P83" i="11"/>
  <c r="O83" i="11"/>
  <c r="P82" i="11"/>
  <c r="O82" i="11"/>
  <c r="P81" i="11"/>
  <c r="O81" i="11"/>
  <c r="P80" i="11"/>
  <c r="O80" i="11"/>
  <c r="P79" i="11"/>
  <c r="O79" i="11"/>
  <c r="P78" i="11"/>
  <c r="O78" i="11"/>
  <c r="P77" i="11"/>
  <c r="O77" i="11"/>
  <c r="P76" i="11"/>
  <c r="O76" i="11"/>
  <c r="P75" i="11"/>
  <c r="O75" i="11"/>
  <c r="P74" i="11"/>
  <c r="O74" i="11"/>
  <c r="P73" i="11"/>
  <c r="O73" i="11"/>
  <c r="P72" i="11"/>
  <c r="O72" i="11"/>
  <c r="P71" i="11"/>
  <c r="O71" i="11"/>
  <c r="P70" i="11"/>
  <c r="O70" i="11"/>
  <c r="P69" i="11"/>
  <c r="O69" i="11"/>
  <c r="P68" i="11"/>
  <c r="O68" i="11"/>
  <c r="P67" i="11"/>
  <c r="O67" i="11"/>
  <c r="P66" i="11"/>
  <c r="O66" i="11"/>
  <c r="P65" i="11"/>
  <c r="O65" i="11"/>
  <c r="P64" i="11"/>
  <c r="O64" i="11"/>
  <c r="P63" i="11"/>
  <c r="O63" i="11"/>
  <c r="P62" i="11"/>
  <c r="O62" i="11"/>
  <c r="P61" i="11"/>
  <c r="O61" i="11"/>
  <c r="P60" i="11"/>
  <c r="O60" i="11"/>
  <c r="P59" i="11"/>
  <c r="O59" i="11"/>
  <c r="P58" i="11"/>
  <c r="O58" i="11"/>
  <c r="P57" i="11"/>
  <c r="O57" i="11"/>
  <c r="P56" i="11"/>
  <c r="O56" i="11"/>
  <c r="P55" i="11"/>
  <c r="O55" i="11"/>
  <c r="P54" i="11"/>
  <c r="O54" i="11"/>
  <c r="P53" i="11"/>
  <c r="O53" i="11"/>
  <c r="P52" i="11"/>
  <c r="O52" i="11"/>
  <c r="P51" i="11"/>
  <c r="O51" i="11"/>
  <c r="P50" i="11"/>
  <c r="O50" i="11"/>
  <c r="P49" i="11"/>
  <c r="O49" i="11"/>
  <c r="P48" i="11"/>
  <c r="O48" i="11"/>
  <c r="P47" i="11"/>
  <c r="O47" i="11"/>
  <c r="P46" i="11"/>
  <c r="O46" i="11"/>
  <c r="P45" i="11"/>
  <c r="O45" i="11"/>
  <c r="P44" i="11"/>
  <c r="O44" i="11"/>
  <c r="P43" i="11"/>
  <c r="O43" i="11"/>
  <c r="P42" i="11"/>
  <c r="O42" i="11"/>
  <c r="P41" i="11"/>
  <c r="O41" i="11"/>
  <c r="P40" i="11"/>
  <c r="O40" i="11"/>
  <c r="P39" i="11"/>
  <c r="O39" i="11"/>
  <c r="P38" i="11"/>
  <c r="O38" i="11"/>
  <c r="P37" i="11"/>
  <c r="O37" i="11"/>
  <c r="P36" i="11"/>
  <c r="O36" i="11"/>
  <c r="P35" i="11"/>
  <c r="O35" i="11"/>
  <c r="P34" i="11"/>
  <c r="O34" i="11"/>
  <c r="P33" i="11"/>
  <c r="O33" i="11"/>
  <c r="P32" i="11"/>
  <c r="O32" i="11"/>
  <c r="P31" i="11"/>
  <c r="O31" i="11"/>
  <c r="P30" i="11"/>
  <c r="O30" i="11"/>
  <c r="P29" i="11"/>
  <c r="O29" i="11"/>
  <c r="P28" i="11"/>
  <c r="O28" i="11"/>
  <c r="P27" i="11"/>
  <c r="O27" i="11"/>
  <c r="P26" i="11"/>
  <c r="O26" i="11"/>
  <c r="P25" i="11"/>
  <c r="O25" i="11"/>
  <c r="P24" i="11"/>
  <c r="O24" i="11"/>
  <c r="P23" i="11"/>
  <c r="O23" i="11"/>
  <c r="P22" i="11"/>
  <c r="O22" i="11"/>
  <c r="P21" i="11"/>
  <c r="O21" i="11"/>
  <c r="P20" i="11"/>
  <c r="O20" i="11"/>
  <c r="P19" i="11"/>
  <c r="O19" i="11"/>
  <c r="P18" i="11"/>
  <c r="O18" i="11"/>
  <c r="P17" i="11"/>
  <c r="O17" i="11"/>
  <c r="P16" i="11"/>
  <c r="O16" i="11"/>
  <c r="P15" i="11"/>
  <c r="O15" i="11"/>
  <c r="P14" i="11"/>
  <c r="O14" i="11"/>
  <c r="P13" i="11"/>
  <c r="O13" i="11"/>
  <c r="P12" i="11"/>
  <c r="O12" i="11"/>
  <c r="P11" i="11"/>
  <c r="O11" i="11"/>
  <c r="P10" i="11"/>
  <c r="O10" i="11"/>
  <c r="P9" i="11"/>
  <c r="O9" i="11"/>
  <c r="P8" i="11"/>
  <c r="O8" i="11"/>
  <c r="P7" i="11"/>
  <c r="O7" i="11"/>
  <c r="P6" i="11"/>
  <c r="O6" i="11"/>
  <c r="P5" i="11"/>
  <c r="O5" i="11"/>
  <c r="P4" i="11"/>
  <c r="O4" i="11"/>
  <c r="P3" i="11"/>
  <c r="O3" i="11"/>
  <c r="P2" i="11"/>
  <c r="AU34" i="13" s="1"/>
  <c r="O2" i="11"/>
  <c r="AU33" i="13" s="1"/>
  <c r="N4" i="11"/>
  <c r="N1001" i="11"/>
  <c r="N1000" i="11"/>
  <c r="N999" i="11"/>
  <c r="N998" i="11"/>
  <c r="N997" i="11"/>
  <c r="N996" i="11"/>
  <c r="N995" i="11"/>
  <c r="N994" i="11"/>
  <c r="N993" i="11"/>
  <c r="N992" i="11"/>
  <c r="N991" i="11"/>
  <c r="N990" i="11"/>
  <c r="N989" i="11"/>
  <c r="N988" i="11"/>
  <c r="N987" i="11"/>
  <c r="N986" i="11"/>
  <c r="N985" i="11"/>
  <c r="N984" i="11"/>
  <c r="N983" i="11"/>
  <c r="N982" i="11"/>
  <c r="N981" i="11"/>
  <c r="N980" i="11"/>
  <c r="N979" i="11"/>
  <c r="N978" i="11"/>
  <c r="N977" i="11"/>
  <c r="N976" i="11"/>
  <c r="N975" i="11"/>
  <c r="N974" i="11"/>
  <c r="N973" i="11"/>
  <c r="N972" i="11"/>
  <c r="N971" i="11"/>
  <c r="N970" i="11"/>
  <c r="N969" i="11"/>
  <c r="N968" i="11"/>
  <c r="N967" i="11"/>
  <c r="N966" i="11"/>
  <c r="N965" i="11"/>
  <c r="N964" i="11"/>
  <c r="N963" i="11"/>
  <c r="N962" i="11"/>
  <c r="N961" i="11"/>
  <c r="N960" i="11"/>
  <c r="N959" i="11"/>
  <c r="N958" i="11"/>
  <c r="N957" i="11"/>
  <c r="N956" i="11"/>
  <c r="N955" i="11"/>
  <c r="N954" i="11"/>
  <c r="N953" i="11"/>
  <c r="N952" i="11"/>
  <c r="N951" i="11"/>
  <c r="N950" i="11"/>
  <c r="N949" i="11"/>
  <c r="N948" i="11"/>
  <c r="N947" i="11"/>
  <c r="N946" i="11"/>
  <c r="N945" i="11"/>
  <c r="N944" i="11"/>
  <c r="N943" i="11"/>
  <c r="N942" i="11"/>
  <c r="N941" i="11"/>
  <c r="N940" i="11"/>
  <c r="N939" i="11"/>
  <c r="N938" i="11"/>
  <c r="N937" i="11"/>
  <c r="N936" i="11"/>
  <c r="N935" i="11"/>
  <c r="N934" i="11"/>
  <c r="N933" i="11"/>
  <c r="N932" i="11"/>
  <c r="N931" i="11"/>
  <c r="N930" i="11"/>
  <c r="N929" i="11"/>
  <c r="N928" i="11"/>
  <c r="N927" i="11"/>
  <c r="N926" i="11"/>
  <c r="N925" i="11"/>
  <c r="N924" i="11"/>
  <c r="N923" i="11"/>
  <c r="N922" i="11"/>
  <c r="N921" i="11"/>
  <c r="N920" i="11"/>
  <c r="N919" i="11"/>
  <c r="N918" i="11"/>
  <c r="N917" i="11"/>
  <c r="N916" i="11"/>
  <c r="N915" i="11"/>
  <c r="N914" i="11"/>
  <c r="N913" i="11"/>
  <c r="N912" i="11"/>
  <c r="N911" i="11"/>
  <c r="N910" i="11"/>
  <c r="N909" i="11"/>
  <c r="N908" i="11"/>
  <c r="N907" i="11"/>
  <c r="N906" i="11"/>
  <c r="N905" i="11"/>
  <c r="N904" i="11"/>
  <c r="N903" i="11"/>
  <c r="N902" i="11"/>
  <c r="N901" i="11"/>
  <c r="N900" i="11"/>
  <c r="N899" i="11"/>
  <c r="N898" i="11"/>
  <c r="N897" i="11"/>
  <c r="N896" i="11"/>
  <c r="N895" i="11"/>
  <c r="N894" i="11"/>
  <c r="N893" i="11"/>
  <c r="N892" i="11"/>
  <c r="N891" i="11"/>
  <c r="N890" i="11"/>
  <c r="N889" i="11"/>
  <c r="N888" i="11"/>
  <c r="N887" i="11"/>
  <c r="N886" i="11"/>
  <c r="N885" i="11"/>
  <c r="N884" i="11"/>
  <c r="N883" i="11"/>
  <c r="N882" i="11"/>
  <c r="N881" i="11"/>
  <c r="N880" i="11"/>
  <c r="N879" i="11"/>
  <c r="N878" i="11"/>
  <c r="N877" i="11"/>
  <c r="N876" i="11"/>
  <c r="N875" i="11"/>
  <c r="N874" i="11"/>
  <c r="N873" i="11"/>
  <c r="N872" i="11"/>
  <c r="N871" i="11"/>
  <c r="N870" i="11"/>
  <c r="N869" i="11"/>
  <c r="N868" i="11"/>
  <c r="N867" i="11"/>
  <c r="N866" i="11"/>
  <c r="N865" i="11"/>
  <c r="N864" i="11"/>
  <c r="N863" i="11"/>
  <c r="N862" i="11"/>
  <c r="N861" i="11"/>
  <c r="N860" i="11"/>
  <c r="N859" i="11"/>
  <c r="N858" i="11"/>
  <c r="N857" i="11"/>
  <c r="N856" i="11"/>
  <c r="N855" i="11"/>
  <c r="N854" i="11"/>
  <c r="N853" i="11"/>
  <c r="N852" i="11"/>
  <c r="N851" i="11"/>
  <c r="N850" i="11"/>
  <c r="N849" i="11"/>
  <c r="N848" i="11"/>
  <c r="N847" i="11"/>
  <c r="N846" i="11"/>
  <c r="N845" i="11"/>
  <c r="N844" i="11"/>
  <c r="N843" i="11"/>
  <c r="N842" i="11"/>
  <c r="N841" i="11"/>
  <c r="N840" i="11"/>
  <c r="N839" i="11"/>
  <c r="N838" i="11"/>
  <c r="N837" i="11"/>
  <c r="N836" i="11"/>
  <c r="N835" i="11"/>
  <c r="N834" i="11"/>
  <c r="N833" i="11"/>
  <c r="N832" i="11"/>
  <c r="N831" i="11"/>
  <c r="N830" i="11"/>
  <c r="N829" i="11"/>
  <c r="N828" i="11"/>
  <c r="N827" i="11"/>
  <c r="N826" i="11"/>
  <c r="N825" i="11"/>
  <c r="N824" i="11"/>
  <c r="N823" i="11"/>
  <c r="N822" i="11"/>
  <c r="N821" i="11"/>
  <c r="N820" i="11"/>
  <c r="N819" i="11"/>
  <c r="N818" i="11"/>
  <c r="N817" i="11"/>
  <c r="N816" i="11"/>
  <c r="N815" i="11"/>
  <c r="N814" i="11"/>
  <c r="N813" i="11"/>
  <c r="N812" i="11"/>
  <c r="N811" i="11"/>
  <c r="N810" i="11"/>
  <c r="N809" i="11"/>
  <c r="N808" i="11"/>
  <c r="N807" i="11"/>
  <c r="N806" i="11"/>
  <c r="N805" i="11"/>
  <c r="N804" i="11"/>
  <c r="N803" i="11"/>
  <c r="N802" i="11"/>
  <c r="N801" i="11"/>
  <c r="N800" i="11"/>
  <c r="N799" i="11"/>
  <c r="N798" i="11"/>
  <c r="N797" i="11"/>
  <c r="N796" i="11"/>
  <c r="N795" i="11"/>
  <c r="N794" i="11"/>
  <c r="N793" i="11"/>
  <c r="N792" i="11"/>
  <c r="N791" i="11"/>
  <c r="N790" i="11"/>
  <c r="N789" i="11"/>
  <c r="N788" i="11"/>
  <c r="N787" i="11"/>
  <c r="N786" i="11"/>
  <c r="N785" i="11"/>
  <c r="N784" i="11"/>
  <c r="N783" i="11"/>
  <c r="N782" i="11"/>
  <c r="N781" i="11"/>
  <c r="N780" i="11"/>
  <c r="N779" i="11"/>
  <c r="N778" i="11"/>
  <c r="N777" i="11"/>
  <c r="N776" i="11"/>
  <c r="N775" i="11"/>
  <c r="N774" i="11"/>
  <c r="N773" i="11"/>
  <c r="N772" i="11"/>
  <c r="N771" i="11"/>
  <c r="N770" i="11"/>
  <c r="N769" i="11"/>
  <c r="N768" i="11"/>
  <c r="N767" i="11"/>
  <c r="N766" i="11"/>
  <c r="N765" i="11"/>
  <c r="N764" i="11"/>
  <c r="N763" i="11"/>
  <c r="N762" i="11"/>
  <c r="N761" i="11"/>
  <c r="N760" i="11"/>
  <c r="N759" i="11"/>
  <c r="N758" i="11"/>
  <c r="N757" i="11"/>
  <c r="N756" i="11"/>
  <c r="N755" i="11"/>
  <c r="N754" i="11"/>
  <c r="N753" i="11"/>
  <c r="N752" i="11"/>
  <c r="N751" i="11"/>
  <c r="N750" i="11"/>
  <c r="N749" i="11"/>
  <c r="N748" i="11"/>
  <c r="N747" i="11"/>
  <c r="N746" i="11"/>
  <c r="N745" i="11"/>
  <c r="N744" i="11"/>
  <c r="N743" i="11"/>
  <c r="N742" i="11"/>
  <c r="N741" i="11"/>
  <c r="N740" i="11"/>
  <c r="N739" i="11"/>
  <c r="N738" i="11"/>
  <c r="N737" i="11"/>
  <c r="N736" i="11"/>
  <c r="N735" i="11"/>
  <c r="N734" i="11"/>
  <c r="N733" i="11"/>
  <c r="N732" i="11"/>
  <c r="N731" i="11"/>
  <c r="N730" i="11"/>
  <c r="N729" i="11"/>
  <c r="N728" i="11"/>
  <c r="N727" i="11"/>
  <c r="N726" i="11"/>
  <c r="N725" i="11"/>
  <c r="N724" i="11"/>
  <c r="N723" i="11"/>
  <c r="N722" i="11"/>
  <c r="N721" i="11"/>
  <c r="N720" i="11"/>
  <c r="N719" i="11"/>
  <c r="N718" i="11"/>
  <c r="N717" i="11"/>
  <c r="N716" i="11"/>
  <c r="N715" i="11"/>
  <c r="N714" i="11"/>
  <c r="N713" i="11"/>
  <c r="N712" i="11"/>
  <c r="N711" i="11"/>
  <c r="N710" i="11"/>
  <c r="N709" i="11"/>
  <c r="N708" i="11"/>
  <c r="N707" i="11"/>
  <c r="N706" i="11"/>
  <c r="N705" i="11"/>
  <c r="N704" i="11"/>
  <c r="N703" i="11"/>
  <c r="N702" i="11"/>
  <c r="N701" i="11"/>
  <c r="N700" i="11"/>
  <c r="N699" i="11"/>
  <c r="N698" i="11"/>
  <c r="N697" i="11"/>
  <c r="N696" i="11"/>
  <c r="N695" i="11"/>
  <c r="N694" i="11"/>
  <c r="N693" i="11"/>
  <c r="N692" i="11"/>
  <c r="N691" i="11"/>
  <c r="N690" i="11"/>
  <c r="N689" i="11"/>
  <c r="N688" i="11"/>
  <c r="N687" i="11"/>
  <c r="N686" i="11"/>
  <c r="N685" i="11"/>
  <c r="N684" i="11"/>
  <c r="N683" i="11"/>
  <c r="N682" i="11"/>
  <c r="N681" i="11"/>
  <c r="N680" i="11"/>
  <c r="N679" i="11"/>
  <c r="N678" i="11"/>
  <c r="N677" i="11"/>
  <c r="N676" i="11"/>
  <c r="N675" i="11"/>
  <c r="N674" i="11"/>
  <c r="N673" i="11"/>
  <c r="N672" i="11"/>
  <c r="N671" i="11"/>
  <c r="N670" i="11"/>
  <c r="N669" i="11"/>
  <c r="N668" i="11"/>
  <c r="N667" i="11"/>
  <c r="N666" i="11"/>
  <c r="N665" i="11"/>
  <c r="N664" i="11"/>
  <c r="N663" i="11"/>
  <c r="N662" i="11"/>
  <c r="N661" i="11"/>
  <c r="N660" i="11"/>
  <c r="N659" i="11"/>
  <c r="N658" i="11"/>
  <c r="N657" i="11"/>
  <c r="N656" i="11"/>
  <c r="N655" i="11"/>
  <c r="N654" i="11"/>
  <c r="N653" i="11"/>
  <c r="N652" i="11"/>
  <c r="N651" i="11"/>
  <c r="N650" i="11"/>
  <c r="N649" i="11"/>
  <c r="N648" i="11"/>
  <c r="N647" i="11"/>
  <c r="N646" i="11"/>
  <c r="N645" i="11"/>
  <c r="N644" i="11"/>
  <c r="N643" i="11"/>
  <c r="N642" i="11"/>
  <c r="N641" i="11"/>
  <c r="N640" i="11"/>
  <c r="N639" i="11"/>
  <c r="N638" i="11"/>
  <c r="N637" i="11"/>
  <c r="N636" i="11"/>
  <c r="N635" i="11"/>
  <c r="N634" i="11"/>
  <c r="N633" i="11"/>
  <c r="N632" i="11"/>
  <c r="N631" i="11"/>
  <c r="N630" i="11"/>
  <c r="N629" i="11"/>
  <c r="N628" i="11"/>
  <c r="N627" i="11"/>
  <c r="N626" i="11"/>
  <c r="N625" i="11"/>
  <c r="N624" i="11"/>
  <c r="N623" i="11"/>
  <c r="N622" i="11"/>
  <c r="N621" i="11"/>
  <c r="N620" i="11"/>
  <c r="N619" i="11"/>
  <c r="N618" i="11"/>
  <c r="N617" i="11"/>
  <c r="N616" i="11"/>
  <c r="N615" i="11"/>
  <c r="N614" i="11"/>
  <c r="N613" i="11"/>
  <c r="N612" i="11"/>
  <c r="N611" i="11"/>
  <c r="N610" i="11"/>
  <c r="N609" i="11"/>
  <c r="N608" i="11"/>
  <c r="N607" i="11"/>
  <c r="N606" i="11"/>
  <c r="N605" i="11"/>
  <c r="N604" i="11"/>
  <c r="N603" i="11"/>
  <c r="N602" i="11"/>
  <c r="N601" i="11"/>
  <c r="N600" i="11"/>
  <c r="N599" i="11"/>
  <c r="N598" i="11"/>
  <c r="N597" i="11"/>
  <c r="N596" i="11"/>
  <c r="N595" i="11"/>
  <c r="N594" i="11"/>
  <c r="N593" i="11"/>
  <c r="N592" i="11"/>
  <c r="N591" i="11"/>
  <c r="N590" i="11"/>
  <c r="N589" i="11"/>
  <c r="N588" i="11"/>
  <c r="N587" i="11"/>
  <c r="N586" i="11"/>
  <c r="N585" i="11"/>
  <c r="N584" i="11"/>
  <c r="N583" i="11"/>
  <c r="N582" i="11"/>
  <c r="N581" i="11"/>
  <c r="N580" i="11"/>
  <c r="N579" i="11"/>
  <c r="N578" i="11"/>
  <c r="N577" i="11"/>
  <c r="N576" i="11"/>
  <c r="N575" i="11"/>
  <c r="N574" i="11"/>
  <c r="N573" i="11"/>
  <c r="N572" i="11"/>
  <c r="N571" i="11"/>
  <c r="N570" i="11"/>
  <c r="N569" i="11"/>
  <c r="N568" i="11"/>
  <c r="N567" i="11"/>
  <c r="N566" i="11"/>
  <c r="N565" i="11"/>
  <c r="N564" i="11"/>
  <c r="N563" i="11"/>
  <c r="N562" i="11"/>
  <c r="N561" i="11"/>
  <c r="N560" i="11"/>
  <c r="N559" i="11"/>
  <c r="N558" i="11"/>
  <c r="N557" i="11"/>
  <c r="N556" i="11"/>
  <c r="N555" i="11"/>
  <c r="N554" i="11"/>
  <c r="N553" i="11"/>
  <c r="N552" i="11"/>
  <c r="N551" i="11"/>
  <c r="N550" i="11"/>
  <c r="N549" i="11"/>
  <c r="N548" i="11"/>
  <c r="N547" i="11"/>
  <c r="N546" i="11"/>
  <c r="N545" i="11"/>
  <c r="N544" i="11"/>
  <c r="N543" i="11"/>
  <c r="N542" i="11"/>
  <c r="N541" i="11"/>
  <c r="N540" i="11"/>
  <c r="N539" i="11"/>
  <c r="N538" i="11"/>
  <c r="N537" i="11"/>
  <c r="N536" i="11"/>
  <c r="N535" i="11"/>
  <c r="N534" i="11"/>
  <c r="N533" i="11"/>
  <c r="N532" i="11"/>
  <c r="N531" i="11"/>
  <c r="N530" i="11"/>
  <c r="N529" i="11"/>
  <c r="N528" i="11"/>
  <c r="N527" i="11"/>
  <c r="N526" i="11"/>
  <c r="N525" i="11"/>
  <c r="N524" i="11"/>
  <c r="N523" i="11"/>
  <c r="N522" i="11"/>
  <c r="N521" i="11"/>
  <c r="N520" i="11"/>
  <c r="N519" i="11"/>
  <c r="N518" i="11"/>
  <c r="N517" i="11"/>
  <c r="N516" i="11"/>
  <c r="N515" i="11"/>
  <c r="N514" i="11"/>
  <c r="N513" i="11"/>
  <c r="N512" i="11"/>
  <c r="N511" i="11"/>
  <c r="N510" i="11"/>
  <c r="N509" i="11"/>
  <c r="N508" i="11"/>
  <c r="N507" i="11"/>
  <c r="N506" i="11"/>
  <c r="N505" i="11"/>
  <c r="N504" i="11"/>
  <c r="N503" i="11"/>
  <c r="N502" i="11"/>
  <c r="N501" i="11"/>
  <c r="N500" i="11"/>
  <c r="N499" i="11"/>
  <c r="N498" i="11"/>
  <c r="N497" i="11"/>
  <c r="N496" i="11"/>
  <c r="N495" i="11"/>
  <c r="N494" i="11"/>
  <c r="N493" i="11"/>
  <c r="N492" i="11"/>
  <c r="N491" i="11"/>
  <c r="N490" i="11"/>
  <c r="N489" i="11"/>
  <c r="N488" i="11"/>
  <c r="N487" i="11"/>
  <c r="N486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N464" i="11"/>
  <c r="N463" i="11"/>
  <c r="N462" i="11"/>
  <c r="N461" i="11"/>
  <c r="N460" i="11"/>
  <c r="N459" i="11"/>
  <c r="N458" i="11"/>
  <c r="N457" i="11"/>
  <c r="N456" i="11"/>
  <c r="N455" i="11"/>
  <c r="N454" i="11"/>
  <c r="N453" i="11"/>
  <c r="N452" i="11"/>
  <c r="N451" i="11"/>
  <c r="N450" i="11"/>
  <c r="N449" i="11"/>
  <c r="N448" i="11"/>
  <c r="N447" i="11"/>
  <c r="N446" i="11"/>
  <c r="N445" i="11"/>
  <c r="N444" i="11"/>
  <c r="N443" i="11"/>
  <c r="N442" i="11"/>
  <c r="N441" i="11"/>
  <c r="N440" i="11"/>
  <c r="N439" i="11"/>
  <c r="N438" i="11"/>
  <c r="N437" i="11"/>
  <c r="N436" i="11"/>
  <c r="N435" i="11"/>
  <c r="N434" i="11"/>
  <c r="N433" i="11"/>
  <c r="N432" i="11"/>
  <c r="N431" i="11"/>
  <c r="N430" i="11"/>
  <c r="N429" i="11"/>
  <c r="N428" i="11"/>
  <c r="N427" i="11"/>
  <c r="N426" i="11"/>
  <c r="N425" i="11"/>
  <c r="N424" i="11"/>
  <c r="N423" i="11"/>
  <c r="N422" i="11"/>
  <c r="N421" i="11"/>
  <c r="N420" i="11"/>
  <c r="N419" i="11"/>
  <c r="N418" i="11"/>
  <c r="N417" i="11"/>
  <c r="N416" i="11"/>
  <c r="N415" i="11"/>
  <c r="N414" i="11"/>
  <c r="N413" i="11"/>
  <c r="N412" i="11"/>
  <c r="N411" i="11"/>
  <c r="N410" i="11"/>
  <c r="N409" i="11"/>
  <c r="N408" i="11"/>
  <c r="N407" i="11"/>
  <c r="N406" i="11"/>
  <c r="N405" i="11"/>
  <c r="N404" i="11"/>
  <c r="N403" i="11"/>
  <c r="N402" i="11"/>
  <c r="N401" i="11"/>
  <c r="N400" i="11"/>
  <c r="N399" i="11"/>
  <c r="N398" i="11"/>
  <c r="N397" i="11"/>
  <c r="N396" i="11"/>
  <c r="N395" i="11"/>
  <c r="N394" i="11"/>
  <c r="N393" i="11"/>
  <c r="N392" i="11"/>
  <c r="N391" i="11"/>
  <c r="N390" i="11"/>
  <c r="N389" i="11"/>
  <c r="N388" i="11"/>
  <c r="N387" i="11"/>
  <c r="N386" i="11"/>
  <c r="N385" i="11"/>
  <c r="N384" i="11"/>
  <c r="N383" i="11"/>
  <c r="N382" i="11"/>
  <c r="N381" i="11"/>
  <c r="N380" i="11"/>
  <c r="N379" i="11"/>
  <c r="N378" i="11"/>
  <c r="N377" i="11"/>
  <c r="N376" i="11"/>
  <c r="N375" i="11"/>
  <c r="N374" i="11"/>
  <c r="N373" i="11"/>
  <c r="N372" i="11"/>
  <c r="N371" i="11"/>
  <c r="N370" i="11"/>
  <c r="N369" i="11"/>
  <c r="N368" i="11"/>
  <c r="N367" i="11"/>
  <c r="N366" i="11"/>
  <c r="N365" i="11"/>
  <c r="N364" i="11"/>
  <c r="N363" i="11"/>
  <c r="N362" i="11"/>
  <c r="N361" i="11"/>
  <c r="N360" i="11"/>
  <c r="N359" i="11"/>
  <c r="N358" i="11"/>
  <c r="N357" i="11"/>
  <c r="N356" i="11"/>
  <c r="N355" i="11"/>
  <c r="N354" i="11"/>
  <c r="N353" i="11"/>
  <c r="N352" i="11"/>
  <c r="N351" i="11"/>
  <c r="N350" i="11"/>
  <c r="N349" i="11"/>
  <c r="N348" i="11"/>
  <c r="N347" i="11"/>
  <c r="N346" i="11"/>
  <c r="N345" i="11"/>
  <c r="N344" i="11"/>
  <c r="N343" i="11"/>
  <c r="N342" i="11"/>
  <c r="N341" i="11"/>
  <c r="N340" i="11"/>
  <c r="N339" i="11"/>
  <c r="N338" i="11"/>
  <c r="N337" i="11"/>
  <c r="N336" i="11"/>
  <c r="N335" i="11"/>
  <c r="N334" i="11"/>
  <c r="N333" i="11"/>
  <c r="N332" i="11"/>
  <c r="N331" i="11"/>
  <c r="N330" i="11"/>
  <c r="N329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315" i="11"/>
  <c r="N314" i="11"/>
  <c r="N313" i="11"/>
  <c r="N312" i="11"/>
  <c r="N311" i="11"/>
  <c r="N310" i="11"/>
  <c r="N309" i="11"/>
  <c r="N308" i="11"/>
  <c r="N307" i="11"/>
  <c r="N306" i="11"/>
  <c r="N305" i="11"/>
  <c r="N304" i="11"/>
  <c r="N303" i="11"/>
  <c r="N302" i="11"/>
  <c r="N301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B32" i="13"/>
  <c r="M1001" i="11"/>
  <c r="M1000" i="11"/>
  <c r="M999" i="11"/>
  <c r="M998" i="11"/>
  <c r="M997" i="11"/>
  <c r="M996" i="11"/>
  <c r="M995" i="11"/>
  <c r="M994" i="11"/>
  <c r="M993" i="11"/>
  <c r="M992" i="11"/>
  <c r="M991" i="11"/>
  <c r="M990" i="11"/>
  <c r="M989" i="11"/>
  <c r="M988" i="11"/>
  <c r="M987" i="11"/>
  <c r="M986" i="11"/>
  <c r="M985" i="11"/>
  <c r="M984" i="11"/>
  <c r="M983" i="11"/>
  <c r="M982" i="11"/>
  <c r="M981" i="11"/>
  <c r="M980" i="11"/>
  <c r="M979" i="11"/>
  <c r="M978" i="11"/>
  <c r="M977" i="11"/>
  <c r="M976" i="11"/>
  <c r="M975" i="11"/>
  <c r="M974" i="11"/>
  <c r="M973" i="11"/>
  <c r="M972" i="11"/>
  <c r="M971" i="11"/>
  <c r="M970" i="11"/>
  <c r="M969" i="11"/>
  <c r="M968" i="11"/>
  <c r="M967" i="11"/>
  <c r="M966" i="11"/>
  <c r="M965" i="11"/>
  <c r="M964" i="11"/>
  <c r="M963" i="11"/>
  <c r="M962" i="11"/>
  <c r="M961" i="11"/>
  <c r="M960" i="11"/>
  <c r="M959" i="11"/>
  <c r="M958" i="11"/>
  <c r="M957" i="11"/>
  <c r="M956" i="11"/>
  <c r="M955" i="11"/>
  <c r="M954" i="11"/>
  <c r="M953" i="11"/>
  <c r="M952" i="11"/>
  <c r="M951" i="11"/>
  <c r="M950" i="11"/>
  <c r="M949" i="11"/>
  <c r="M948" i="11"/>
  <c r="M947" i="11"/>
  <c r="M946" i="11"/>
  <c r="M945" i="11"/>
  <c r="M944" i="11"/>
  <c r="M943" i="11"/>
  <c r="M942" i="11"/>
  <c r="M941" i="11"/>
  <c r="M940" i="11"/>
  <c r="M939" i="11"/>
  <c r="M938" i="11"/>
  <c r="M937" i="11"/>
  <c r="M936" i="11"/>
  <c r="M935" i="11"/>
  <c r="M934" i="11"/>
  <c r="M933" i="11"/>
  <c r="M932" i="11"/>
  <c r="M931" i="11"/>
  <c r="M930" i="11"/>
  <c r="M929" i="11"/>
  <c r="M928" i="11"/>
  <c r="M927" i="11"/>
  <c r="M926" i="11"/>
  <c r="M925" i="11"/>
  <c r="M924" i="11"/>
  <c r="M923" i="11"/>
  <c r="M922" i="11"/>
  <c r="M921" i="11"/>
  <c r="M920" i="11"/>
  <c r="M919" i="11"/>
  <c r="M918" i="11"/>
  <c r="M917" i="11"/>
  <c r="M916" i="11"/>
  <c r="M915" i="11"/>
  <c r="M914" i="11"/>
  <c r="M913" i="11"/>
  <c r="M912" i="11"/>
  <c r="M911" i="11"/>
  <c r="M910" i="11"/>
  <c r="M909" i="11"/>
  <c r="M908" i="11"/>
  <c r="M907" i="11"/>
  <c r="M906" i="11"/>
  <c r="M905" i="11"/>
  <c r="M904" i="11"/>
  <c r="M903" i="11"/>
  <c r="M902" i="11"/>
  <c r="M901" i="11"/>
  <c r="M900" i="11"/>
  <c r="M899" i="11"/>
  <c r="M898" i="11"/>
  <c r="M897" i="11"/>
  <c r="M896" i="11"/>
  <c r="M895" i="11"/>
  <c r="M894" i="11"/>
  <c r="M893" i="11"/>
  <c r="M892" i="11"/>
  <c r="M891" i="11"/>
  <c r="M890" i="11"/>
  <c r="M889" i="11"/>
  <c r="M888" i="11"/>
  <c r="M887" i="11"/>
  <c r="M886" i="11"/>
  <c r="M885" i="11"/>
  <c r="M884" i="11"/>
  <c r="M883" i="11"/>
  <c r="M882" i="11"/>
  <c r="M881" i="11"/>
  <c r="M880" i="11"/>
  <c r="M879" i="11"/>
  <c r="M878" i="11"/>
  <c r="M877" i="11"/>
  <c r="M876" i="11"/>
  <c r="M875" i="11"/>
  <c r="M874" i="11"/>
  <c r="M873" i="11"/>
  <c r="M872" i="11"/>
  <c r="M871" i="11"/>
  <c r="M870" i="11"/>
  <c r="M869" i="11"/>
  <c r="M868" i="11"/>
  <c r="M867" i="11"/>
  <c r="M866" i="11"/>
  <c r="M865" i="11"/>
  <c r="M864" i="11"/>
  <c r="M863" i="11"/>
  <c r="M862" i="11"/>
  <c r="M861" i="11"/>
  <c r="M860" i="11"/>
  <c r="M859" i="11"/>
  <c r="M858" i="11"/>
  <c r="M857" i="11"/>
  <c r="M856" i="11"/>
  <c r="M855" i="11"/>
  <c r="M854" i="11"/>
  <c r="M853" i="11"/>
  <c r="M852" i="11"/>
  <c r="M851" i="11"/>
  <c r="M850" i="11"/>
  <c r="M849" i="11"/>
  <c r="M848" i="11"/>
  <c r="M847" i="11"/>
  <c r="M846" i="11"/>
  <c r="M845" i="11"/>
  <c r="M844" i="11"/>
  <c r="M843" i="11"/>
  <c r="M842" i="11"/>
  <c r="M841" i="11"/>
  <c r="M840" i="11"/>
  <c r="M839" i="11"/>
  <c r="M838" i="11"/>
  <c r="M837" i="11"/>
  <c r="M836" i="11"/>
  <c r="M835" i="11"/>
  <c r="M834" i="11"/>
  <c r="M833" i="11"/>
  <c r="M832" i="11"/>
  <c r="M831" i="11"/>
  <c r="M830" i="11"/>
  <c r="M829" i="11"/>
  <c r="M828" i="11"/>
  <c r="M827" i="11"/>
  <c r="M826" i="11"/>
  <c r="M825" i="11"/>
  <c r="M824" i="11"/>
  <c r="M823" i="11"/>
  <c r="M822" i="11"/>
  <c r="M821" i="11"/>
  <c r="M820" i="11"/>
  <c r="M819" i="11"/>
  <c r="M818" i="11"/>
  <c r="M817" i="11"/>
  <c r="M816" i="11"/>
  <c r="M815" i="11"/>
  <c r="M814" i="11"/>
  <c r="M813" i="11"/>
  <c r="M812" i="11"/>
  <c r="M811" i="11"/>
  <c r="M810" i="11"/>
  <c r="M809" i="11"/>
  <c r="M808" i="11"/>
  <c r="M807" i="11"/>
  <c r="M806" i="11"/>
  <c r="M805" i="11"/>
  <c r="M804" i="11"/>
  <c r="M803" i="11"/>
  <c r="M802" i="11"/>
  <c r="M801" i="11"/>
  <c r="M800" i="11"/>
  <c r="M799" i="11"/>
  <c r="M798" i="11"/>
  <c r="M797" i="11"/>
  <c r="M796" i="11"/>
  <c r="M795" i="11"/>
  <c r="M794" i="11"/>
  <c r="M793" i="11"/>
  <c r="M792" i="11"/>
  <c r="M791" i="11"/>
  <c r="M790" i="11"/>
  <c r="M789" i="11"/>
  <c r="M788" i="11"/>
  <c r="M787" i="11"/>
  <c r="M786" i="11"/>
  <c r="M785" i="11"/>
  <c r="M784" i="11"/>
  <c r="M783" i="11"/>
  <c r="M782" i="11"/>
  <c r="M781" i="11"/>
  <c r="M780" i="11"/>
  <c r="M779" i="11"/>
  <c r="M778" i="11"/>
  <c r="M777" i="11"/>
  <c r="M776" i="11"/>
  <c r="M775" i="11"/>
  <c r="M774" i="11"/>
  <c r="M773" i="11"/>
  <c r="M772" i="11"/>
  <c r="M771" i="11"/>
  <c r="M770" i="11"/>
  <c r="M769" i="11"/>
  <c r="M768" i="11"/>
  <c r="M767" i="11"/>
  <c r="M766" i="11"/>
  <c r="M765" i="11"/>
  <c r="M764" i="11"/>
  <c r="M763" i="11"/>
  <c r="M762" i="11"/>
  <c r="M761" i="11"/>
  <c r="M760" i="11"/>
  <c r="M759" i="11"/>
  <c r="M758" i="11"/>
  <c r="M757" i="11"/>
  <c r="M756" i="11"/>
  <c r="M755" i="11"/>
  <c r="M754" i="11"/>
  <c r="M753" i="11"/>
  <c r="M752" i="11"/>
  <c r="M751" i="11"/>
  <c r="M750" i="11"/>
  <c r="M749" i="11"/>
  <c r="M748" i="11"/>
  <c r="M747" i="11"/>
  <c r="M746" i="11"/>
  <c r="M745" i="11"/>
  <c r="M744" i="11"/>
  <c r="M743" i="11"/>
  <c r="M742" i="11"/>
  <c r="M741" i="11"/>
  <c r="M740" i="11"/>
  <c r="M739" i="11"/>
  <c r="M738" i="11"/>
  <c r="M737" i="11"/>
  <c r="M736" i="11"/>
  <c r="M735" i="11"/>
  <c r="M734" i="11"/>
  <c r="M733" i="11"/>
  <c r="M732" i="11"/>
  <c r="M731" i="11"/>
  <c r="M730" i="11"/>
  <c r="M729" i="11"/>
  <c r="M728" i="11"/>
  <c r="M727" i="11"/>
  <c r="M726" i="11"/>
  <c r="M725" i="11"/>
  <c r="M724" i="11"/>
  <c r="M723" i="11"/>
  <c r="M722" i="11"/>
  <c r="M721" i="11"/>
  <c r="M720" i="11"/>
  <c r="M719" i="11"/>
  <c r="M718" i="11"/>
  <c r="M717" i="11"/>
  <c r="M716" i="11"/>
  <c r="M715" i="11"/>
  <c r="M714" i="11"/>
  <c r="M713" i="11"/>
  <c r="M712" i="11"/>
  <c r="M711" i="11"/>
  <c r="M710" i="11"/>
  <c r="M709" i="11"/>
  <c r="M708" i="11"/>
  <c r="M707" i="11"/>
  <c r="M706" i="11"/>
  <c r="M705" i="11"/>
  <c r="M704" i="11"/>
  <c r="M703" i="11"/>
  <c r="M702" i="11"/>
  <c r="M701" i="11"/>
  <c r="M700" i="11"/>
  <c r="M699" i="11"/>
  <c r="M698" i="11"/>
  <c r="M697" i="11"/>
  <c r="M696" i="11"/>
  <c r="M695" i="11"/>
  <c r="M694" i="11"/>
  <c r="M693" i="11"/>
  <c r="M692" i="11"/>
  <c r="M691" i="11"/>
  <c r="M690" i="11"/>
  <c r="M689" i="11"/>
  <c r="M688" i="11"/>
  <c r="M687" i="11"/>
  <c r="M686" i="11"/>
  <c r="M685" i="11"/>
  <c r="M684" i="11"/>
  <c r="M683" i="11"/>
  <c r="M682" i="11"/>
  <c r="M681" i="11"/>
  <c r="M680" i="11"/>
  <c r="M679" i="11"/>
  <c r="M678" i="11"/>
  <c r="M677" i="11"/>
  <c r="M676" i="11"/>
  <c r="M675" i="11"/>
  <c r="M674" i="11"/>
  <c r="M673" i="11"/>
  <c r="M672" i="11"/>
  <c r="M671" i="11"/>
  <c r="M670" i="11"/>
  <c r="M669" i="11"/>
  <c r="M668" i="11"/>
  <c r="M667" i="11"/>
  <c r="M666" i="11"/>
  <c r="M665" i="11"/>
  <c r="M664" i="11"/>
  <c r="M663" i="11"/>
  <c r="M662" i="11"/>
  <c r="M661" i="11"/>
  <c r="M660" i="11"/>
  <c r="M659" i="11"/>
  <c r="M658" i="11"/>
  <c r="M657" i="11"/>
  <c r="M656" i="11"/>
  <c r="M655" i="11"/>
  <c r="M654" i="11"/>
  <c r="M653" i="11"/>
  <c r="M652" i="11"/>
  <c r="M651" i="11"/>
  <c r="M650" i="11"/>
  <c r="M649" i="11"/>
  <c r="M648" i="11"/>
  <c r="M647" i="11"/>
  <c r="M646" i="11"/>
  <c r="M645" i="11"/>
  <c r="M644" i="11"/>
  <c r="M643" i="11"/>
  <c r="M642" i="11"/>
  <c r="M641" i="11"/>
  <c r="M640" i="11"/>
  <c r="M639" i="11"/>
  <c r="M638" i="11"/>
  <c r="M637" i="11"/>
  <c r="M636" i="11"/>
  <c r="M635" i="11"/>
  <c r="M634" i="11"/>
  <c r="M633" i="11"/>
  <c r="M632" i="11"/>
  <c r="M631" i="11"/>
  <c r="M630" i="11"/>
  <c r="M629" i="11"/>
  <c r="M628" i="11"/>
  <c r="M627" i="11"/>
  <c r="M626" i="11"/>
  <c r="M625" i="11"/>
  <c r="M624" i="11"/>
  <c r="M623" i="11"/>
  <c r="M622" i="11"/>
  <c r="M621" i="11"/>
  <c r="M620" i="11"/>
  <c r="M619" i="11"/>
  <c r="M618" i="11"/>
  <c r="M617" i="11"/>
  <c r="M616" i="11"/>
  <c r="M615" i="11"/>
  <c r="M614" i="11"/>
  <c r="M613" i="11"/>
  <c r="M612" i="11"/>
  <c r="M611" i="11"/>
  <c r="M610" i="11"/>
  <c r="M609" i="11"/>
  <c r="M608" i="11"/>
  <c r="M607" i="11"/>
  <c r="M606" i="11"/>
  <c r="M605" i="11"/>
  <c r="M604" i="11"/>
  <c r="M603" i="11"/>
  <c r="M602" i="11"/>
  <c r="M601" i="11"/>
  <c r="M600" i="11"/>
  <c r="M599" i="11"/>
  <c r="M598" i="11"/>
  <c r="M597" i="11"/>
  <c r="M596" i="11"/>
  <c r="M595" i="11"/>
  <c r="M594" i="11"/>
  <c r="M593" i="11"/>
  <c r="M592" i="11"/>
  <c r="M591" i="11"/>
  <c r="M590" i="11"/>
  <c r="M589" i="11"/>
  <c r="M588" i="11"/>
  <c r="M587" i="11"/>
  <c r="M586" i="11"/>
  <c r="M585" i="11"/>
  <c r="M584" i="11"/>
  <c r="M583" i="11"/>
  <c r="M582" i="11"/>
  <c r="M581" i="11"/>
  <c r="M580" i="11"/>
  <c r="M579" i="11"/>
  <c r="M578" i="11"/>
  <c r="M577" i="11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M564" i="11"/>
  <c r="M563" i="11"/>
  <c r="M562" i="11"/>
  <c r="M561" i="11"/>
  <c r="M560" i="11"/>
  <c r="M559" i="11"/>
  <c r="M558" i="11"/>
  <c r="M557" i="11"/>
  <c r="M556" i="11"/>
  <c r="M555" i="11"/>
  <c r="M554" i="11"/>
  <c r="M553" i="11"/>
  <c r="M552" i="11"/>
  <c r="M551" i="11"/>
  <c r="M550" i="11"/>
  <c r="M549" i="11"/>
  <c r="M548" i="11"/>
  <c r="M547" i="11"/>
  <c r="M546" i="11"/>
  <c r="M545" i="11"/>
  <c r="M544" i="11"/>
  <c r="M543" i="11"/>
  <c r="M542" i="11"/>
  <c r="M541" i="11"/>
  <c r="M540" i="11"/>
  <c r="M539" i="11"/>
  <c r="M538" i="11"/>
  <c r="M537" i="11"/>
  <c r="M536" i="11"/>
  <c r="M535" i="11"/>
  <c r="M534" i="11"/>
  <c r="M533" i="11"/>
  <c r="M532" i="11"/>
  <c r="M531" i="11"/>
  <c r="M530" i="11"/>
  <c r="M529" i="11"/>
  <c r="M528" i="11"/>
  <c r="M527" i="11"/>
  <c r="M526" i="11"/>
  <c r="M525" i="11"/>
  <c r="M524" i="11"/>
  <c r="M523" i="11"/>
  <c r="M522" i="11"/>
  <c r="M521" i="11"/>
  <c r="M520" i="11"/>
  <c r="M519" i="11"/>
  <c r="M518" i="11"/>
  <c r="M517" i="11"/>
  <c r="M516" i="11"/>
  <c r="M515" i="11"/>
  <c r="M514" i="11"/>
  <c r="M513" i="11"/>
  <c r="M512" i="11"/>
  <c r="M511" i="11"/>
  <c r="M510" i="11"/>
  <c r="M509" i="11"/>
  <c r="M508" i="11"/>
  <c r="M507" i="11"/>
  <c r="M506" i="11"/>
  <c r="M505" i="11"/>
  <c r="M504" i="11"/>
  <c r="M503" i="11"/>
  <c r="M502" i="11"/>
  <c r="M501" i="11"/>
  <c r="M500" i="11"/>
  <c r="M499" i="11"/>
  <c r="M498" i="11"/>
  <c r="M497" i="11"/>
  <c r="M496" i="11"/>
  <c r="M495" i="11"/>
  <c r="M494" i="11"/>
  <c r="M493" i="11"/>
  <c r="M492" i="11"/>
  <c r="M491" i="11"/>
  <c r="M490" i="11"/>
  <c r="M489" i="11"/>
  <c r="M488" i="11"/>
  <c r="M487" i="11"/>
  <c r="M486" i="11"/>
  <c r="M485" i="11"/>
  <c r="M484" i="11"/>
  <c r="M483" i="11"/>
  <c r="M482" i="11"/>
  <c r="M481" i="11"/>
  <c r="M480" i="11"/>
  <c r="M479" i="11"/>
  <c r="M478" i="11"/>
  <c r="M477" i="11"/>
  <c r="M476" i="11"/>
  <c r="M475" i="11"/>
  <c r="M474" i="11"/>
  <c r="M473" i="11"/>
  <c r="M472" i="11"/>
  <c r="M471" i="11"/>
  <c r="M470" i="11"/>
  <c r="M469" i="11"/>
  <c r="M468" i="11"/>
  <c r="M467" i="11"/>
  <c r="M466" i="11"/>
  <c r="M465" i="11"/>
  <c r="M464" i="11"/>
  <c r="M463" i="11"/>
  <c r="M462" i="11"/>
  <c r="M461" i="11"/>
  <c r="M460" i="11"/>
  <c r="M459" i="11"/>
  <c r="M458" i="11"/>
  <c r="M457" i="11"/>
  <c r="M456" i="11"/>
  <c r="M455" i="11"/>
  <c r="M454" i="11"/>
  <c r="M453" i="11"/>
  <c r="M452" i="11"/>
  <c r="M451" i="11"/>
  <c r="M450" i="11"/>
  <c r="M449" i="11"/>
  <c r="M448" i="11"/>
  <c r="M447" i="11"/>
  <c r="M446" i="11"/>
  <c r="M445" i="11"/>
  <c r="M444" i="11"/>
  <c r="M443" i="11"/>
  <c r="M442" i="11"/>
  <c r="M441" i="11"/>
  <c r="M440" i="11"/>
  <c r="M439" i="11"/>
  <c r="M438" i="11"/>
  <c r="M437" i="11"/>
  <c r="M436" i="11"/>
  <c r="M435" i="11"/>
  <c r="M434" i="11"/>
  <c r="M433" i="11"/>
  <c r="M432" i="11"/>
  <c r="M431" i="11"/>
  <c r="M430" i="11"/>
  <c r="M429" i="11"/>
  <c r="M428" i="11"/>
  <c r="M427" i="11"/>
  <c r="M426" i="11"/>
  <c r="M425" i="11"/>
  <c r="M424" i="11"/>
  <c r="M423" i="11"/>
  <c r="M422" i="11"/>
  <c r="M421" i="11"/>
  <c r="M420" i="11"/>
  <c r="M419" i="11"/>
  <c r="M418" i="11"/>
  <c r="M417" i="11"/>
  <c r="M416" i="11"/>
  <c r="M415" i="11"/>
  <c r="M414" i="11"/>
  <c r="M413" i="11"/>
  <c r="M412" i="11"/>
  <c r="M411" i="11"/>
  <c r="M410" i="11"/>
  <c r="M409" i="11"/>
  <c r="M408" i="11"/>
  <c r="M407" i="11"/>
  <c r="M406" i="11"/>
  <c r="M405" i="11"/>
  <c r="M404" i="11"/>
  <c r="M403" i="11"/>
  <c r="M402" i="11"/>
  <c r="M401" i="11"/>
  <c r="M400" i="11"/>
  <c r="M399" i="11"/>
  <c r="M398" i="11"/>
  <c r="M397" i="11"/>
  <c r="M396" i="11"/>
  <c r="M395" i="11"/>
  <c r="M394" i="11"/>
  <c r="M393" i="11"/>
  <c r="M392" i="11"/>
  <c r="M391" i="11"/>
  <c r="M390" i="11"/>
  <c r="M389" i="11"/>
  <c r="M388" i="11"/>
  <c r="M387" i="11"/>
  <c r="M386" i="11"/>
  <c r="M385" i="11"/>
  <c r="M384" i="11"/>
  <c r="M383" i="11"/>
  <c r="M382" i="11"/>
  <c r="M381" i="11"/>
  <c r="M380" i="11"/>
  <c r="M379" i="11"/>
  <c r="M378" i="11"/>
  <c r="M377" i="11"/>
  <c r="M376" i="11"/>
  <c r="M375" i="11"/>
  <c r="M374" i="11"/>
  <c r="M373" i="11"/>
  <c r="M372" i="11"/>
  <c r="M371" i="11"/>
  <c r="M370" i="11"/>
  <c r="M369" i="11"/>
  <c r="M368" i="11"/>
  <c r="M367" i="11"/>
  <c r="M366" i="11"/>
  <c r="M365" i="11"/>
  <c r="M364" i="11"/>
  <c r="M363" i="11"/>
  <c r="M362" i="11"/>
  <c r="M361" i="11"/>
  <c r="M360" i="11"/>
  <c r="M359" i="11"/>
  <c r="M358" i="11"/>
  <c r="M357" i="11"/>
  <c r="M356" i="11"/>
  <c r="M355" i="11"/>
  <c r="M354" i="11"/>
  <c r="M353" i="11"/>
  <c r="M352" i="11"/>
  <c r="M351" i="11"/>
  <c r="M350" i="11"/>
  <c r="M349" i="11"/>
  <c r="M348" i="11"/>
  <c r="M347" i="11"/>
  <c r="M346" i="11"/>
  <c r="M345" i="11"/>
  <c r="M344" i="11"/>
  <c r="M343" i="11"/>
  <c r="M342" i="11"/>
  <c r="M341" i="11"/>
  <c r="M340" i="11"/>
  <c r="M339" i="11"/>
  <c r="M338" i="11"/>
  <c r="M337" i="11"/>
  <c r="M336" i="11"/>
  <c r="M335" i="11"/>
  <c r="M334" i="11"/>
  <c r="M333" i="11"/>
  <c r="M332" i="11"/>
  <c r="M331" i="11"/>
  <c r="M330" i="11"/>
  <c r="M329" i="11"/>
  <c r="M328" i="11"/>
  <c r="M327" i="11"/>
  <c r="M326" i="11"/>
  <c r="M325" i="11"/>
  <c r="M324" i="11"/>
  <c r="M323" i="11"/>
  <c r="M322" i="11"/>
  <c r="M321" i="11"/>
  <c r="M320" i="11"/>
  <c r="M319" i="11"/>
  <c r="M318" i="11"/>
  <c r="M317" i="11"/>
  <c r="M316" i="11"/>
  <c r="M315" i="11"/>
  <c r="M314" i="11"/>
  <c r="M313" i="11"/>
  <c r="M312" i="11"/>
  <c r="M311" i="11"/>
  <c r="M310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3" i="11"/>
  <c r="M292" i="11"/>
  <c r="M291" i="11"/>
  <c r="M290" i="11"/>
  <c r="M289" i="11"/>
  <c r="M288" i="11"/>
  <c r="M287" i="11"/>
  <c r="M286" i="11"/>
  <c r="M285" i="11"/>
  <c r="M284" i="11"/>
  <c r="M283" i="11"/>
  <c r="M282" i="11"/>
  <c r="M281" i="11"/>
  <c r="M280" i="11"/>
  <c r="M279" i="11"/>
  <c r="M278" i="11"/>
  <c r="M277" i="11"/>
  <c r="M276" i="11"/>
  <c r="M275" i="11"/>
  <c r="M274" i="11"/>
  <c r="M273" i="11"/>
  <c r="M272" i="11"/>
  <c r="M271" i="11"/>
  <c r="M270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A10" i="11" l="1"/>
  <c r="A8" i="11"/>
  <c r="A7" i="11"/>
  <c r="A6" i="11"/>
  <c r="A1001" i="11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1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9" i="11"/>
  <c r="A5" i="11"/>
  <c r="A4" i="11"/>
  <c r="A3" i="11"/>
  <c r="A2" i="11"/>
  <c r="H1001" i="11"/>
  <c r="H1000" i="1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AS28" i="13" l="1"/>
  <c r="AS26" i="13"/>
  <c r="AS24" i="13"/>
  <c r="AS22" i="13"/>
  <c r="AS20" i="13"/>
  <c r="AS18" i="13"/>
  <c r="AO27" i="13"/>
  <c r="AO25" i="13"/>
  <c r="AO23" i="13"/>
  <c r="AO21" i="13"/>
  <c r="AO19" i="13"/>
  <c r="L28" i="13"/>
  <c r="L26" i="13"/>
  <c r="L24" i="13"/>
  <c r="L22" i="13"/>
  <c r="L20" i="13"/>
  <c r="L18" i="13"/>
  <c r="E27" i="13"/>
  <c r="E25" i="13"/>
  <c r="E23" i="13"/>
  <c r="E21" i="13"/>
  <c r="E19" i="13"/>
  <c r="AS27" i="13"/>
  <c r="AS25" i="13"/>
  <c r="AS23" i="13"/>
  <c r="AS21" i="13"/>
  <c r="AS19" i="13"/>
  <c r="AO28" i="13"/>
  <c r="AO26" i="13"/>
  <c r="AO24" i="13"/>
  <c r="AO22" i="13"/>
  <c r="AO20" i="13"/>
  <c r="AO18" i="13"/>
  <c r="L27" i="13"/>
  <c r="L25" i="13"/>
  <c r="L23" i="13"/>
  <c r="L21" i="13"/>
  <c r="L19" i="13"/>
  <c r="E28" i="13"/>
  <c r="E26" i="13"/>
  <c r="E24" i="13"/>
  <c r="E22" i="13"/>
  <c r="E20" i="13"/>
  <c r="E18" i="13"/>
  <c r="B19" i="13"/>
  <c r="B18" i="13"/>
  <c r="B20" i="13"/>
  <c r="B22" i="13"/>
  <c r="B24" i="13"/>
  <c r="B26" i="13"/>
  <c r="B28" i="13"/>
  <c r="B21" i="13"/>
  <c r="B23" i="13"/>
  <c r="B25" i="13"/>
  <c r="B27" i="13"/>
  <c r="N6" i="13"/>
  <c r="AR8" i="13" l="1"/>
  <c r="C10" i="13" l="1"/>
  <c r="S10" i="13" s="1"/>
  <c r="C12" i="13"/>
  <c r="S12" i="13" s="1"/>
  <c r="C14" i="13"/>
  <c r="S14" i="13" s="1"/>
  <c r="S8" i="13"/>
  <c r="C9" i="13"/>
  <c r="S9" i="13" s="1"/>
  <c r="C11" i="13"/>
  <c r="S11" i="13" s="1"/>
  <c r="C13" i="13"/>
  <c r="S13" i="13" s="1"/>
  <c r="N5" i="13" l="1"/>
  <c r="AN36" i="13"/>
  <c r="B31" i="13"/>
  <c r="M3" i="11" l="1"/>
  <c r="M2" i="11"/>
  <c r="B10" i="12"/>
  <c r="B8" i="12"/>
  <c r="C8" i="8"/>
  <c r="C15" i="13"/>
  <c r="S15" i="13" s="1"/>
  <c r="H2" i="11"/>
  <c r="B6" i="12"/>
  <c r="B4" i="12"/>
  <c r="Q652" i="11" l="1"/>
  <c r="R652" i="11" s="1"/>
  <c r="Q486" i="11"/>
  <c r="R486" i="11" s="1"/>
  <c r="Q358" i="11"/>
  <c r="R358" i="11" s="1"/>
  <c r="Q230" i="11"/>
  <c r="R230" i="11" s="1"/>
  <c r="Q102" i="11"/>
  <c r="R102" i="11" s="1"/>
  <c r="Q985" i="11"/>
  <c r="R985" i="11" s="1"/>
  <c r="K1001" i="11"/>
  <c r="K1000" i="11"/>
  <c r="K999" i="11"/>
  <c r="K998" i="11"/>
  <c r="K997" i="11"/>
  <c r="K996" i="11"/>
  <c r="K995" i="11"/>
  <c r="K994" i="11"/>
  <c r="K993" i="11"/>
  <c r="K992" i="11"/>
  <c r="K991" i="11"/>
  <c r="K990" i="11"/>
  <c r="K989" i="11"/>
  <c r="K988" i="11"/>
  <c r="K987" i="11"/>
  <c r="K986" i="11"/>
  <c r="K985" i="11"/>
  <c r="K984" i="11"/>
  <c r="K983" i="11"/>
  <c r="K982" i="11"/>
  <c r="K981" i="11"/>
  <c r="K980" i="11"/>
  <c r="K979" i="11"/>
  <c r="K978" i="11"/>
  <c r="K977" i="11"/>
  <c r="K976" i="11"/>
  <c r="K975" i="11"/>
  <c r="K974" i="11"/>
  <c r="K973" i="11"/>
  <c r="K972" i="11"/>
  <c r="K971" i="11"/>
  <c r="K970" i="11"/>
  <c r="K969" i="11"/>
  <c r="K968" i="11"/>
  <c r="K967" i="11"/>
  <c r="K966" i="11"/>
  <c r="K965" i="11"/>
  <c r="K964" i="11"/>
  <c r="K963" i="11"/>
  <c r="K962" i="11"/>
  <c r="K961" i="11"/>
  <c r="K960" i="11"/>
  <c r="K959" i="11"/>
  <c r="K958" i="11"/>
  <c r="K957" i="11"/>
  <c r="K956" i="11"/>
  <c r="K955" i="11"/>
  <c r="K954" i="11"/>
  <c r="K953" i="11"/>
  <c r="K952" i="11"/>
  <c r="K951" i="11"/>
  <c r="K950" i="11"/>
  <c r="K949" i="11"/>
  <c r="K948" i="11"/>
  <c r="K947" i="11"/>
  <c r="K946" i="11"/>
  <c r="K945" i="11"/>
  <c r="K944" i="11"/>
  <c r="K943" i="11"/>
  <c r="K942" i="11"/>
  <c r="K941" i="11"/>
  <c r="K940" i="11"/>
  <c r="K939" i="11"/>
  <c r="K938" i="11"/>
  <c r="K937" i="11"/>
  <c r="K936" i="11"/>
  <c r="K935" i="11"/>
  <c r="K934" i="11"/>
  <c r="K933" i="11"/>
  <c r="K932" i="11"/>
  <c r="K931" i="11"/>
  <c r="K930" i="11"/>
  <c r="K929" i="11"/>
  <c r="K928" i="11"/>
  <c r="K927" i="11"/>
  <c r="K926" i="11"/>
  <c r="K925" i="11"/>
  <c r="K924" i="11"/>
  <c r="K923" i="11"/>
  <c r="K922" i="11"/>
  <c r="K921" i="11"/>
  <c r="K920" i="11"/>
  <c r="K919" i="11"/>
  <c r="K918" i="11"/>
  <c r="K917" i="11"/>
  <c r="K916" i="11"/>
  <c r="K915" i="11"/>
  <c r="K914" i="11"/>
  <c r="K913" i="11"/>
  <c r="K912" i="11"/>
  <c r="K911" i="11"/>
  <c r="K910" i="11"/>
  <c r="K909" i="11"/>
  <c r="K908" i="11"/>
  <c r="K907" i="11"/>
  <c r="K906" i="11"/>
  <c r="K905" i="11"/>
  <c r="K904" i="11"/>
  <c r="K903" i="11"/>
  <c r="K902" i="11"/>
  <c r="K901" i="11"/>
  <c r="K900" i="11"/>
  <c r="K899" i="11"/>
  <c r="K898" i="11"/>
  <c r="K897" i="11"/>
  <c r="K896" i="11"/>
  <c r="K895" i="11"/>
  <c r="K894" i="11"/>
  <c r="K893" i="11"/>
  <c r="K892" i="11"/>
  <c r="K891" i="11"/>
  <c r="K890" i="11"/>
  <c r="K889" i="11"/>
  <c r="K888" i="11"/>
  <c r="K887" i="11"/>
  <c r="K886" i="11"/>
  <c r="K885" i="11"/>
  <c r="K884" i="11"/>
  <c r="K883" i="11"/>
  <c r="K882" i="11"/>
  <c r="K881" i="11"/>
  <c r="K880" i="11"/>
  <c r="K879" i="11"/>
  <c r="K878" i="11"/>
  <c r="K877" i="11"/>
  <c r="K876" i="11"/>
  <c r="K875" i="11"/>
  <c r="K874" i="11"/>
  <c r="K873" i="11"/>
  <c r="K872" i="11"/>
  <c r="K871" i="11"/>
  <c r="K870" i="11"/>
  <c r="K869" i="11"/>
  <c r="K868" i="11"/>
  <c r="K867" i="11"/>
  <c r="K866" i="11"/>
  <c r="K865" i="11"/>
  <c r="K864" i="11"/>
  <c r="K863" i="11"/>
  <c r="K862" i="11"/>
  <c r="K861" i="11"/>
  <c r="K860" i="11"/>
  <c r="K859" i="11"/>
  <c r="K858" i="11"/>
  <c r="K857" i="11"/>
  <c r="K856" i="11"/>
  <c r="K855" i="11"/>
  <c r="K854" i="11"/>
  <c r="K853" i="11"/>
  <c r="K852" i="11"/>
  <c r="K851" i="11"/>
  <c r="K850" i="11"/>
  <c r="K849" i="11"/>
  <c r="K848" i="11"/>
  <c r="K847" i="11"/>
  <c r="K846" i="11"/>
  <c r="K845" i="11"/>
  <c r="K844" i="11"/>
  <c r="K843" i="11"/>
  <c r="K842" i="11"/>
  <c r="K841" i="11"/>
  <c r="K840" i="11"/>
  <c r="K839" i="11"/>
  <c r="K838" i="11"/>
  <c r="K837" i="11"/>
  <c r="K836" i="11"/>
  <c r="K835" i="11"/>
  <c r="K834" i="11"/>
  <c r="K833" i="11"/>
  <c r="K832" i="11"/>
  <c r="K831" i="11"/>
  <c r="K830" i="11"/>
  <c r="K829" i="11"/>
  <c r="K828" i="11"/>
  <c r="K827" i="11"/>
  <c r="K826" i="11"/>
  <c r="K825" i="11"/>
  <c r="K824" i="11"/>
  <c r="K823" i="11"/>
  <c r="K822" i="11"/>
  <c r="K821" i="11"/>
  <c r="K820" i="11"/>
  <c r="K819" i="11"/>
  <c r="K818" i="11"/>
  <c r="K817" i="11"/>
  <c r="K816" i="11"/>
  <c r="K815" i="11"/>
  <c r="K814" i="11"/>
  <c r="K813" i="11"/>
  <c r="K812" i="11"/>
  <c r="K811" i="11"/>
  <c r="K810" i="11"/>
  <c r="K809" i="11"/>
  <c r="K808" i="11"/>
  <c r="K807" i="11"/>
  <c r="K806" i="11"/>
  <c r="K805" i="11"/>
  <c r="K804" i="11"/>
  <c r="K803" i="11"/>
  <c r="K802" i="11"/>
  <c r="K801" i="11"/>
  <c r="K800" i="11"/>
  <c r="K799" i="11"/>
  <c r="K798" i="11"/>
  <c r="K797" i="11"/>
  <c r="K796" i="11"/>
  <c r="K795" i="11"/>
  <c r="K794" i="11"/>
  <c r="K793" i="11"/>
  <c r="K792" i="11"/>
  <c r="K791" i="11"/>
  <c r="K790" i="11"/>
  <c r="K789" i="11"/>
  <c r="K788" i="11"/>
  <c r="K787" i="11"/>
  <c r="K786" i="11"/>
  <c r="K785" i="11"/>
  <c r="K784" i="11"/>
  <c r="K783" i="11"/>
  <c r="K782" i="11"/>
  <c r="K781" i="11"/>
  <c r="K780" i="11"/>
  <c r="K779" i="11"/>
  <c r="K778" i="11"/>
  <c r="K777" i="11"/>
  <c r="K776" i="11"/>
  <c r="K775" i="11"/>
  <c r="K774" i="11"/>
  <c r="K773" i="11"/>
  <c r="K772" i="11"/>
  <c r="K771" i="11"/>
  <c r="K770" i="11"/>
  <c r="K769" i="11"/>
  <c r="K768" i="11"/>
  <c r="K767" i="11"/>
  <c r="K766" i="11"/>
  <c r="K765" i="11"/>
  <c r="K764" i="11"/>
  <c r="K763" i="11"/>
  <c r="K762" i="11"/>
  <c r="K761" i="11"/>
  <c r="K760" i="11"/>
  <c r="K759" i="11"/>
  <c r="K758" i="11"/>
  <c r="K757" i="11"/>
  <c r="K756" i="11"/>
  <c r="K755" i="11"/>
  <c r="K754" i="11"/>
  <c r="K753" i="11"/>
  <c r="K752" i="11"/>
  <c r="K751" i="11"/>
  <c r="K750" i="11"/>
  <c r="K749" i="11"/>
  <c r="K748" i="11"/>
  <c r="K747" i="11"/>
  <c r="K746" i="11"/>
  <c r="K745" i="11"/>
  <c r="K744" i="11"/>
  <c r="K743" i="11"/>
  <c r="K742" i="11"/>
  <c r="K741" i="11"/>
  <c r="K740" i="11"/>
  <c r="K739" i="11"/>
  <c r="K738" i="11"/>
  <c r="K737" i="11"/>
  <c r="K736" i="11"/>
  <c r="K735" i="11"/>
  <c r="K734" i="11"/>
  <c r="K733" i="11"/>
  <c r="K732" i="11"/>
  <c r="K731" i="11"/>
  <c r="K730" i="11"/>
  <c r="K729" i="11"/>
  <c r="K728" i="11"/>
  <c r="K727" i="11"/>
  <c r="K726" i="11"/>
  <c r="K725" i="11"/>
  <c r="K724" i="11"/>
  <c r="K723" i="11"/>
  <c r="K722" i="11"/>
  <c r="K721" i="11"/>
  <c r="K720" i="11"/>
  <c r="K719" i="11"/>
  <c r="K718" i="11"/>
  <c r="K717" i="11"/>
  <c r="K716" i="11"/>
  <c r="K715" i="11"/>
  <c r="K714" i="11"/>
  <c r="K713" i="11"/>
  <c r="K712" i="11"/>
  <c r="K711" i="11"/>
  <c r="K710" i="11"/>
  <c r="K709" i="11"/>
  <c r="K708" i="11"/>
  <c r="K707" i="11"/>
  <c r="K706" i="11"/>
  <c r="K705" i="11"/>
  <c r="K704" i="11"/>
  <c r="K703" i="11"/>
  <c r="K702" i="11"/>
  <c r="K701" i="11"/>
  <c r="K700" i="11"/>
  <c r="K699" i="11"/>
  <c r="K698" i="11"/>
  <c r="K697" i="11"/>
  <c r="K696" i="11"/>
  <c r="K695" i="11"/>
  <c r="K694" i="11"/>
  <c r="K693" i="11"/>
  <c r="K692" i="11"/>
  <c r="K691" i="11"/>
  <c r="K690" i="11"/>
  <c r="K689" i="11"/>
  <c r="K688" i="11"/>
  <c r="K687" i="11"/>
  <c r="K686" i="11"/>
  <c r="K685" i="11"/>
  <c r="K684" i="11"/>
  <c r="K683" i="11"/>
  <c r="K682" i="11"/>
  <c r="K681" i="11"/>
  <c r="K680" i="11"/>
  <c r="K679" i="11"/>
  <c r="K678" i="11"/>
  <c r="K677" i="11"/>
  <c r="K676" i="11"/>
  <c r="K675" i="11"/>
  <c r="K674" i="11"/>
  <c r="K673" i="11"/>
  <c r="K672" i="11"/>
  <c r="K671" i="11"/>
  <c r="K670" i="11"/>
  <c r="K669" i="11"/>
  <c r="K668" i="11"/>
  <c r="K667" i="11"/>
  <c r="K666" i="11"/>
  <c r="K665" i="11"/>
  <c r="K664" i="11"/>
  <c r="K663" i="11"/>
  <c r="K662" i="11"/>
  <c r="K661" i="11"/>
  <c r="K660" i="11"/>
  <c r="K659" i="11"/>
  <c r="K658" i="11"/>
  <c r="K657" i="11"/>
  <c r="K656" i="11"/>
  <c r="K655" i="11"/>
  <c r="K654" i="11"/>
  <c r="K653" i="11"/>
  <c r="K652" i="11"/>
  <c r="K651" i="11"/>
  <c r="K650" i="11"/>
  <c r="K649" i="11"/>
  <c r="K648" i="11"/>
  <c r="K647" i="11"/>
  <c r="K646" i="11"/>
  <c r="K645" i="11"/>
  <c r="K644" i="11"/>
  <c r="K643" i="11"/>
  <c r="K642" i="11"/>
  <c r="K641" i="11"/>
  <c r="K640" i="11"/>
  <c r="K639" i="11"/>
  <c r="K638" i="11"/>
  <c r="K637" i="11"/>
  <c r="K636" i="11"/>
  <c r="K635" i="11"/>
  <c r="K634" i="11"/>
  <c r="K633" i="11"/>
  <c r="K632" i="11"/>
  <c r="K631" i="11"/>
  <c r="K630" i="11"/>
  <c r="K629" i="11"/>
  <c r="K628" i="11"/>
  <c r="K627" i="11"/>
  <c r="K626" i="11"/>
  <c r="K625" i="11"/>
  <c r="K624" i="11"/>
  <c r="K623" i="11"/>
  <c r="K622" i="11"/>
  <c r="K621" i="11"/>
  <c r="K620" i="11"/>
  <c r="K619" i="11"/>
  <c r="K618" i="11"/>
  <c r="K617" i="11"/>
  <c r="K616" i="11"/>
  <c r="K615" i="11"/>
  <c r="K614" i="11"/>
  <c r="K613" i="11"/>
  <c r="K612" i="11"/>
  <c r="K611" i="11"/>
  <c r="K610" i="11"/>
  <c r="K609" i="11"/>
  <c r="K608" i="11"/>
  <c r="K607" i="11"/>
  <c r="K606" i="11"/>
  <c r="K605" i="11"/>
  <c r="K604" i="11"/>
  <c r="K603" i="11"/>
  <c r="K602" i="11"/>
  <c r="K601" i="11"/>
  <c r="K600" i="11"/>
  <c r="K599" i="11"/>
  <c r="K598" i="11"/>
  <c r="K597" i="11"/>
  <c r="K596" i="11"/>
  <c r="K595" i="11"/>
  <c r="K594" i="11"/>
  <c r="K593" i="11"/>
  <c r="K592" i="11"/>
  <c r="K591" i="11"/>
  <c r="K590" i="11"/>
  <c r="K589" i="11"/>
  <c r="K588" i="11"/>
  <c r="K587" i="11"/>
  <c r="K586" i="11"/>
  <c r="K585" i="11"/>
  <c r="K584" i="11"/>
  <c r="K583" i="11"/>
  <c r="K582" i="11"/>
  <c r="K581" i="11"/>
  <c r="K580" i="11"/>
  <c r="K579" i="11"/>
  <c r="K578" i="11"/>
  <c r="K577" i="11"/>
  <c r="K576" i="11"/>
  <c r="K575" i="11"/>
  <c r="K574" i="11"/>
  <c r="K573" i="11"/>
  <c r="K572" i="11"/>
  <c r="K571" i="11"/>
  <c r="K570" i="11"/>
  <c r="K569" i="11"/>
  <c r="K568" i="11"/>
  <c r="K567" i="11"/>
  <c r="K566" i="11"/>
  <c r="K565" i="11"/>
  <c r="K564" i="11"/>
  <c r="K563" i="11"/>
  <c r="K562" i="11"/>
  <c r="K561" i="11"/>
  <c r="K560" i="11"/>
  <c r="K559" i="11"/>
  <c r="K558" i="11"/>
  <c r="K557" i="11"/>
  <c r="K556" i="11"/>
  <c r="K555" i="11"/>
  <c r="K554" i="11"/>
  <c r="K553" i="11"/>
  <c r="K552" i="11"/>
  <c r="K551" i="11"/>
  <c r="K550" i="11"/>
  <c r="K549" i="11"/>
  <c r="K548" i="11"/>
  <c r="K547" i="11"/>
  <c r="K546" i="11"/>
  <c r="K545" i="11"/>
  <c r="K544" i="11"/>
  <c r="K543" i="11"/>
  <c r="K542" i="11"/>
  <c r="K541" i="11"/>
  <c r="K540" i="11"/>
  <c r="K539" i="11"/>
  <c r="K538" i="11"/>
  <c r="K537" i="11"/>
  <c r="K536" i="11"/>
  <c r="K535" i="11"/>
  <c r="K534" i="11"/>
  <c r="K533" i="11"/>
  <c r="K532" i="11"/>
  <c r="K531" i="11"/>
  <c r="K530" i="11"/>
  <c r="K529" i="11"/>
  <c r="K528" i="11"/>
  <c r="K527" i="11"/>
  <c r="K526" i="11"/>
  <c r="K525" i="11"/>
  <c r="K524" i="11"/>
  <c r="K523" i="11"/>
  <c r="K522" i="11"/>
  <c r="K521" i="11"/>
  <c r="K520" i="11"/>
  <c r="K519" i="11"/>
  <c r="K518" i="11"/>
  <c r="K517" i="11"/>
  <c r="K516" i="11"/>
  <c r="K515" i="11"/>
  <c r="K514" i="11"/>
  <c r="K513" i="11"/>
  <c r="K512" i="11"/>
  <c r="K511" i="11"/>
  <c r="K510" i="11"/>
  <c r="K509" i="11"/>
  <c r="K508" i="11"/>
  <c r="K507" i="11"/>
  <c r="K506" i="11"/>
  <c r="K505" i="11"/>
  <c r="K504" i="11"/>
  <c r="K503" i="11"/>
  <c r="K502" i="11"/>
  <c r="K501" i="11"/>
  <c r="K500" i="11"/>
  <c r="K499" i="11"/>
  <c r="K498" i="11"/>
  <c r="K497" i="11"/>
  <c r="K496" i="11"/>
  <c r="K495" i="11"/>
  <c r="K494" i="11"/>
  <c r="K493" i="11"/>
  <c r="K492" i="11"/>
  <c r="K491" i="11"/>
  <c r="K490" i="11"/>
  <c r="K489" i="11"/>
  <c r="K488" i="11"/>
  <c r="K487" i="11"/>
  <c r="K486" i="11"/>
  <c r="K485" i="11"/>
  <c r="K484" i="11"/>
  <c r="K483" i="11"/>
  <c r="K482" i="11"/>
  <c r="K481" i="11"/>
  <c r="K480" i="11"/>
  <c r="K479" i="11"/>
  <c r="K478" i="11"/>
  <c r="K477" i="11"/>
  <c r="K476" i="11"/>
  <c r="K475" i="11"/>
  <c r="K474" i="11"/>
  <c r="K473" i="11"/>
  <c r="K472" i="11"/>
  <c r="K471" i="11"/>
  <c r="K470" i="11"/>
  <c r="K469" i="11"/>
  <c r="K468" i="11"/>
  <c r="K467" i="11"/>
  <c r="K466" i="11"/>
  <c r="K465" i="11"/>
  <c r="K464" i="11"/>
  <c r="K463" i="11"/>
  <c r="K462" i="11"/>
  <c r="K461" i="11"/>
  <c r="K460" i="11"/>
  <c r="K459" i="11"/>
  <c r="K458" i="11"/>
  <c r="K457" i="11"/>
  <c r="K456" i="11"/>
  <c r="K455" i="11"/>
  <c r="K454" i="11"/>
  <c r="K453" i="11"/>
  <c r="K452" i="11"/>
  <c r="K451" i="11"/>
  <c r="K450" i="11"/>
  <c r="K449" i="11"/>
  <c r="K448" i="11"/>
  <c r="K447" i="11"/>
  <c r="K446" i="11"/>
  <c r="K445" i="11"/>
  <c r="K444" i="11"/>
  <c r="K443" i="11"/>
  <c r="K442" i="11"/>
  <c r="K441" i="11"/>
  <c r="K440" i="11"/>
  <c r="K439" i="11"/>
  <c r="K438" i="11"/>
  <c r="K437" i="11"/>
  <c r="K436" i="11"/>
  <c r="K435" i="11"/>
  <c r="K434" i="11"/>
  <c r="K433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K410" i="11"/>
  <c r="K409" i="11"/>
  <c r="K408" i="11"/>
  <c r="K407" i="11"/>
  <c r="K406" i="11"/>
  <c r="K405" i="11"/>
  <c r="K404" i="11"/>
  <c r="K403" i="11"/>
  <c r="K402" i="11"/>
  <c r="K401" i="11"/>
  <c r="K400" i="11"/>
  <c r="K399" i="11"/>
  <c r="K398" i="11"/>
  <c r="K397" i="11"/>
  <c r="K396" i="11"/>
  <c r="K395" i="11"/>
  <c r="K394" i="11"/>
  <c r="K393" i="11"/>
  <c r="K392" i="11"/>
  <c r="K391" i="11"/>
  <c r="K390" i="11"/>
  <c r="K389" i="11"/>
  <c r="K388" i="11"/>
  <c r="K387" i="1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K325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K270" i="11"/>
  <c r="K269" i="11"/>
  <c r="K268" i="1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K255" i="11"/>
  <c r="K254" i="11"/>
  <c r="K253" i="11"/>
  <c r="K252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L22" i="11" s="1"/>
  <c r="K21" i="11"/>
  <c r="L21" i="11" s="1"/>
  <c r="K20" i="11"/>
  <c r="L20" i="11" s="1"/>
  <c r="K19" i="11"/>
  <c r="L19" i="11" s="1"/>
  <c r="K18" i="11"/>
  <c r="L18" i="11" s="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L12" i="11" s="1"/>
  <c r="K11" i="11"/>
  <c r="L11" i="11" s="1"/>
  <c r="K10" i="11"/>
  <c r="L10" i="11" s="1"/>
  <c r="K9" i="11"/>
  <c r="L9" i="11" s="1"/>
  <c r="K8" i="11"/>
  <c r="L8" i="11" s="1"/>
  <c r="K7" i="11"/>
  <c r="L7" i="11" s="1"/>
  <c r="K6" i="11"/>
  <c r="L6" i="11" s="1"/>
  <c r="K5" i="11"/>
  <c r="L5" i="11" s="1"/>
  <c r="K4" i="11"/>
  <c r="L4" i="11" s="1"/>
  <c r="K3" i="11"/>
  <c r="L2" i="11"/>
  <c r="L3" i="11" l="1"/>
  <c r="Q23" i="11"/>
  <c r="R23" i="11" s="1"/>
  <c r="Q27" i="11"/>
  <c r="R27" i="11" s="1"/>
  <c r="Q31" i="11"/>
  <c r="R31" i="11" s="1"/>
  <c r="Q35" i="11"/>
  <c r="R35" i="11" s="1"/>
  <c r="Q39" i="11"/>
  <c r="R39" i="11" s="1"/>
  <c r="Q43" i="11"/>
  <c r="R43" i="11" s="1"/>
  <c r="Q47" i="11"/>
  <c r="R47" i="11" s="1"/>
  <c r="Q51" i="11"/>
  <c r="R51" i="11" s="1"/>
  <c r="Q55" i="11"/>
  <c r="R55" i="11" s="1"/>
  <c r="Q59" i="11"/>
  <c r="R59" i="11" s="1"/>
  <c r="Q63" i="11"/>
  <c r="R63" i="11" s="1"/>
  <c r="Q70" i="11"/>
  <c r="R70" i="11" s="1"/>
  <c r="Q78" i="11"/>
  <c r="R78" i="11" s="1"/>
  <c r="Q86" i="11"/>
  <c r="R86" i="11" s="1"/>
  <c r="Q94" i="11"/>
  <c r="R94" i="11" s="1"/>
  <c r="Q110" i="11"/>
  <c r="R110" i="11" s="1"/>
  <c r="Q118" i="11"/>
  <c r="R118" i="11" s="1"/>
  <c r="Q126" i="11"/>
  <c r="R126" i="11" s="1"/>
  <c r="Q134" i="11"/>
  <c r="R134" i="11" s="1"/>
  <c r="Q142" i="11"/>
  <c r="R142" i="11" s="1"/>
  <c r="Q150" i="11"/>
  <c r="R150" i="11" s="1"/>
  <c r="Q158" i="11"/>
  <c r="R158" i="11" s="1"/>
  <c r="Q166" i="11"/>
  <c r="R166" i="11" s="1"/>
  <c r="Q174" i="11"/>
  <c r="R174" i="11" s="1"/>
  <c r="Q182" i="11"/>
  <c r="R182" i="11" s="1"/>
  <c r="Q190" i="11"/>
  <c r="R190" i="11" s="1"/>
  <c r="Q198" i="11"/>
  <c r="R198" i="11" s="1"/>
  <c r="Q206" i="11"/>
  <c r="R206" i="11" s="1"/>
  <c r="Q214" i="11"/>
  <c r="R214" i="11" s="1"/>
  <c r="Q222" i="11"/>
  <c r="R222" i="11" s="1"/>
  <c r="Q238" i="11"/>
  <c r="R238" i="11" s="1"/>
  <c r="Q246" i="11"/>
  <c r="R246" i="11" s="1"/>
  <c r="Q254" i="11"/>
  <c r="R254" i="11" s="1"/>
  <c r="Q262" i="11"/>
  <c r="R262" i="11" s="1"/>
  <c r="Q270" i="11"/>
  <c r="R270" i="11" s="1"/>
  <c r="Q278" i="11"/>
  <c r="R278" i="11" s="1"/>
  <c r="Q286" i="11"/>
  <c r="R286" i="11" s="1"/>
  <c r="Q294" i="11"/>
  <c r="R294" i="11" s="1"/>
  <c r="Q302" i="11"/>
  <c r="R302" i="11" s="1"/>
  <c r="Q310" i="11"/>
  <c r="R310" i="11" s="1"/>
  <c r="Q318" i="11"/>
  <c r="R318" i="11" s="1"/>
  <c r="Q326" i="11"/>
  <c r="R326" i="11" s="1"/>
  <c r="Q334" i="11"/>
  <c r="R334" i="11" s="1"/>
  <c r="Q342" i="11"/>
  <c r="R342" i="11" s="1"/>
  <c r="Q350" i="11"/>
  <c r="R350" i="11" s="1"/>
  <c r="Q366" i="11"/>
  <c r="R366" i="11" s="1"/>
  <c r="Q374" i="11"/>
  <c r="R374" i="11" s="1"/>
  <c r="Q382" i="11"/>
  <c r="R382" i="11" s="1"/>
  <c r="Q390" i="11"/>
  <c r="R390" i="11" s="1"/>
  <c r="Q398" i="11"/>
  <c r="R398" i="11" s="1"/>
  <c r="Q406" i="11"/>
  <c r="R406" i="11" s="1"/>
  <c r="Q414" i="11"/>
  <c r="R414" i="11" s="1"/>
  <c r="Q422" i="11"/>
  <c r="R422" i="11" s="1"/>
  <c r="Q430" i="11"/>
  <c r="R430" i="11" s="1"/>
  <c r="Q438" i="11"/>
  <c r="R438" i="11" s="1"/>
  <c r="Q446" i="11"/>
  <c r="R446" i="11" s="1"/>
  <c r="Q454" i="11"/>
  <c r="R454" i="11" s="1"/>
  <c r="Q462" i="11"/>
  <c r="R462" i="11" s="1"/>
  <c r="Q470" i="11"/>
  <c r="R470" i="11" s="1"/>
  <c r="Q478" i="11"/>
  <c r="R478" i="11" s="1"/>
  <c r="Q494" i="11"/>
  <c r="R494" i="11" s="1"/>
  <c r="Q502" i="11"/>
  <c r="R502" i="11" s="1"/>
  <c r="Q510" i="11"/>
  <c r="R510" i="11" s="1"/>
  <c r="Q518" i="11"/>
  <c r="R518" i="11" s="1"/>
  <c r="Q526" i="11"/>
  <c r="R526" i="11" s="1"/>
  <c r="Q534" i="11"/>
  <c r="R534" i="11" s="1"/>
  <c r="Q542" i="11"/>
  <c r="R542" i="11" s="1"/>
  <c r="Q550" i="11"/>
  <c r="R550" i="11" s="1"/>
  <c r="Q558" i="11"/>
  <c r="R558" i="11" s="1"/>
  <c r="Q566" i="11"/>
  <c r="R566" i="11" s="1"/>
  <c r="Q574" i="11"/>
  <c r="R574" i="11" s="1"/>
  <c r="Q588" i="11"/>
  <c r="R588" i="11" s="1"/>
  <c r="Q604" i="11"/>
  <c r="R604" i="11" s="1"/>
  <c r="Q620" i="11"/>
  <c r="R620" i="11" s="1"/>
  <c r="Q636" i="11"/>
  <c r="R636" i="11" s="1"/>
  <c r="Q668" i="11"/>
  <c r="R668" i="11" s="1"/>
  <c r="Q684" i="11"/>
  <c r="R684" i="11" s="1"/>
  <c r="Q700" i="11"/>
  <c r="R700" i="11" s="1"/>
  <c r="Q716" i="11"/>
  <c r="R716" i="11" s="1"/>
  <c r="Q732" i="11"/>
  <c r="R732" i="11" s="1"/>
  <c r="Q748" i="11"/>
  <c r="R748" i="11" s="1"/>
  <c r="Q764" i="11"/>
  <c r="R764" i="11" s="1"/>
  <c r="Q780" i="11"/>
  <c r="R780" i="11" s="1"/>
  <c r="Q796" i="11"/>
  <c r="R796" i="11" s="1"/>
  <c r="Q812" i="11"/>
  <c r="R812" i="11" s="1"/>
  <c r="Q828" i="11"/>
  <c r="R828" i="11" s="1"/>
  <c r="Q857" i="11"/>
  <c r="R857" i="11" s="1"/>
  <c r="Q889" i="11"/>
  <c r="R889" i="11" s="1"/>
  <c r="Q921" i="11"/>
  <c r="R921" i="11" s="1"/>
  <c r="Q953" i="11"/>
  <c r="R953" i="11" s="1"/>
  <c r="Q8" i="11"/>
  <c r="R8" i="11" s="1"/>
  <c r="Q12" i="11"/>
  <c r="R12" i="11" s="1"/>
  <c r="Q16" i="11"/>
  <c r="R16" i="11" s="1"/>
  <c r="Q20" i="11"/>
  <c r="R20" i="11" s="1"/>
  <c r="Q25" i="11"/>
  <c r="R25" i="11" s="1"/>
  <c r="Q29" i="11"/>
  <c r="R29" i="11" s="1"/>
  <c r="Q33" i="11"/>
  <c r="R33" i="11" s="1"/>
  <c r="Q37" i="11"/>
  <c r="R37" i="11" s="1"/>
  <c r="Q41" i="11"/>
  <c r="R41" i="11" s="1"/>
  <c r="Q45" i="11"/>
  <c r="R45" i="11" s="1"/>
  <c r="Q49" i="11"/>
  <c r="R49" i="11" s="1"/>
  <c r="Q53" i="11"/>
  <c r="R53" i="11" s="1"/>
  <c r="Q57" i="11"/>
  <c r="R57" i="11" s="1"/>
  <c r="Q61" i="11"/>
  <c r="R61" i="11" s="1"/>
  <c r="Q66" i="11"/>
  <c r="R66" i="11" s="1"/>
  <c r="Q74" i="11"/>
  <c r="R74" i="11" s="1"/>
  <c r="Q82" i="11"/>
  <c r="R82" i="11" s="1"/>
  <c r="Q90" i="11"/>
  <c r="R90" i="11" s="1"/>
  <c r="Q98" i="11"/>
  <c r="R98" i="11" s="1"/>
  <c r="Q106" i="11"/>
  <c r="R106" i="11" s="1"/>
  <c r="Q114" i="11"/>
  <c r="R114" i="11" s="1"/>
  <c r="Q122" i="11"/>
  <c r="R122" i="11" s="1"/>
  <c r="Q130" i="11"/>
  <c r="R130" i="11" s="1"/>
  <c r="Q138" i="11"/>
  <c r="R138" i="11" s="1"/>
  <c r="Q146" i="11"/>
  <c r="R146" i="11" s="1"/>
  <c r="Q154" i="11"/>
  <c r="R154" i="11" s="1"/>
  <c r="Q162" i="11"/>
  <c r="R162" i="11" s="1"/>
  <c r="Q170" i="11"/>
  <c r="R170" i="11" s="1"/>
  <c r="Q178" i="11"/>
  <c r="R178" i="11" s="1"/>
  <c r="Q186" i="11"/>
  <c r="R186" i="11" s="1"/>
  <c r="Q194" i="11"/>
  <c r="R194" i="11" s="1"/>
  <c r="Q202" i="11"/>
  <c r="R202" i="11" s="1"/>
  <c r="Q210" i="11"/>
  <c r="R210" i="11" s="1"/>
  <c r="Q218" i="11"/>
  <c r="R218" i="11" s="1"/>
  <c r="Q226" i="11"/>
  <c r="R226" i="11" s="1"/>
  <c r="Q234" i="11"/>
  <c r="R234" i="11" s="1"/>
  <c r="Q242" i="11"/>
  <c r="R242" i="11" s="1"/>
  <c r="Q250" i="11"/>
  <c r="R250" i="11" s="1"/>
  <c r="Q258" i="11"/>
  <c r="R258" i="11" s="1"/>
  <c r="Q266" i="11"/>
  <c r="R266" i="11" s="1"/>
  <c r="Q274" i="11"/>
  <c r="R274" i="11" s="1"/>
  <c r="Q282" i="11"/>
  <c r="R282" i="11" s="1"/>
  <c r="Q290" i="11"/>
  <c r="R290" i="11" s="1"/>
  <c r="Q298" i="11"/>
  <c r="R298" i="11" s="1"/>
  <c r="Q306" i="11"/>
  <c r="R306" i="11" s="1"/>
  <c r="Q314" i="11"/>
  <c r="R314" i="11" s="1"/>
  <c r="Q322" i="11"/>
  <c r="R322" i="11" s="1"/>
  <c r="Q330" i="11"/>
  <c r="R330" i="11" s="1"/>
  <c r="Q338" i="11"/>
  <c r="R338" i="11" s="1"/>
  <c r="Q346" i="11"/>
  <c r="R346" i="11" s="1"/>
  <c r="Q354" i="11"/>
  <c r="R354" i="11" s="1"/>
  <c r="Q362" i="11"/>
  <c r="R362" i="11" s="1"/>
  <c r="Q370" i="11"/>
  <c r="R370" i="11" s="1"/>
  <c r="Q378" i="11"/>
  <c r="R378" i="11" s="1"/>
  <c r="Q386" i="11"/>
  <c r="R386" i="11" s="1"/>
  <c r="Q394" i="11"/>
  <c r="R394" i="11" s="1"/>
  <c r="Q402" i="11"/>
  <c r="R402" i="11" s="1"/>
  <c r="Q410" i="11"/>
  <c r="R410" i="11" s="1"/>
  <c r="Q418" i="11"/>
  <c r="R418" i="11" s="1"/>
  <c r="Q426" i="11"/>
  <c r="R426" i="11" s="1"/>
  <c r="Q434" i="11"/>
  <c r="R434" i="11" s="1"/>
  <c r="Q442" i="11"/>
  <c r="R442" i="11" s="1"/>
  <c r="Q450" i="11"/>
  <c r="R450" i="11" s="1"/>
  <c r="Q458" i="11"/>
  <c r="R458" i="11" s="1"/>
  <c r="Q466" i="11"/>
  <c r="R466" i="11" s="1"/>
  <c r="Q474" i="11"/>
  <c r="R474" i="11" s="1"/>
  <c r="Q482" i="11"/>
  <c r="R482" i="11" s="1"/>
  <c r="Q490" i="11"/>
  <c r="R490" i="11" s="1"/>
  <c r="Q498" i="11"/>
  <c r="R498" i="11" s="1"/>
  <c r="Q506" i="11"/>
  <c r="R506" i="11" s="1"/>
  <c r="Q514" i="11"/>
  <c r="R514" i="11" s="1"/>
  <c r="Q522" i="11"/>
  <c r="R522" i="11" s="1"/>
  <c r="Q530" i="11"/>
  <c r="R530" i="11" s="1"/>
  <c r="Q538" i="11"/>
  <c r="R538" i="11" s="1"/>
  <c r="Q546" i="11"/>
  <c r="R546" i="11" s="1"/>
  <c r="Q554" i="11"/>
  <c r="R554" i="11" s="1"/>
  <c r="Q562" i="11"/>
  <c r="R562" i="11" s="1"/>
  <c r="Q570" i="11"/>
  <c r="R570" i="11" s="1"/>
  <c r="Q580" i="11"/>
  <c r="R580" i="11" s="1"/>
  <c r="Q596" i="11"/>
  <c r="R596" i="11" s="1"/>
  <c r="Q612" i="11"/>
  <c r="R612" i="11" s="1"/>
  <c r="Q628" i="11"/>
  <c r="R628" i="11" s="1"/>
  <c r="Q644" i="11"/>
  <c r="R644" i="11" s="1"/>
  <c r="Q660" i="11"/>
  <c r="R660" i="11" s="1"/>
  <c r="Q676" i="11"/>
  <c r="R676" i="11" s="1"/>
  <c r="Q692" i="11"/>
  <c r="R692" i="11" s="1"/>
  <c r="Q708" i="11"/>
  <c r="R708" i="11" s="1"/>
  <c r="Q724" i="11"/>
  <c r="R724" i="11" s="1"/>
  <c r="Q740" i="11"/>
  <c r="R740" i="11" s="1"/>
  <c r="Q756" i="11"/>
  <c r="R756" i="11" s="1"/>
  <c r="Q772" i="11"/>
  <c r="R772" i="11" s="1"/>
  <c r="Q788" i="11"/>
  <c r="R788" i="11" s="1"/>
  <c r="Q804" i="11"/>
  <c r="R804" i="11" s="1"/>
  <c r="Q820" i="11"/>
  <c r="R820" i="11" s="1"/>
  <c r="Q841" i="11"/>
  <c r="R841" i="11" s="1"/>
  <c r="Q873" i="11"/>
  <c r="R873" i="11" s="1"/>
  <c r="Q905" i="11"/>
  <c r="R905" i="11" s="1"/>
  <c r="Q937" i="11"/>
  <c r="R937" i="11" s="1"/>
  <c r="Q969" i="11"/>
  <c r="R969" i="11" s="1"/>
  <c r="Q1001" i="11"/>
  <c r="R1001" i="11" s="1"/>
  <c r="Q24" i="11"/>
  <c r="R24" i="11" s="1"/>
  <c r="Q26" i="11"/>
  <c r="R26" i="11" s="1"/>
  <c r="Q28" i="11"/>
  <c r="R28" i="11" s="1"/>
  <c r="Q30" i="11"/>
  <c r="R30" i="11" s="1"/>
  <c r="Q32" i="11"/>
  <c r="R32" i="11" s="1"/>
  <c r="Q34" i="11"/>
  <c r="R34" i="11" s="1"/>
  <c r="Q36" i="11"/>
  <c r="R36" i="11" s="1"/>
  <c r="Q38" i="11"/>
  <c r="R38" i="11" s="1"/>
  <c r="Q40" i="11"/>
  <c r="R40" i="11" s="1"/>
  <c r="Q42" i="11"/>
  <c r="R42" i="11" s="1"/>
  <c r="Q44" i="11"/>
  <c r="R44" i="11" s="1"/>
  <c r="Q46" i="11"/>
  <c r="R46" i="11" s="1"/>
  <c r="Q48" i="11"/>
  <c r="R48" i="11" s="1"/>
  <c r="Q50" i="11"/>
  <c r="R50" i="11" s="1"/>
  <c r="Q52" i="11"/>
  <c r="R52" i="11" s="1"/>
  <c r="Q54" i="11"/>
  <c r="R54" i="11" s="1"/>
  <c r="Q56" i="11"/>
  <c r="R56" i="11" s="1"/>
  <c r="Q58" i="11"/>
  <c r="R58" i="11" s="1"/>
  <c r="Q60" i="11"/>
  <c r="R60" i="11" s="1"/>
  <c r="Q62" i="11"/>
  <c r="R62" i="11" s="1"/>
  <c r="Q64" i="11"/>
  <c r="R64" i="11" s="1"/>
  <c r="Q65" i="11"/>
  <c r="R65" i="11" s="1"/>
  <c r="Q67" i="11"/>
  <c r="R67" i="11" s="1"/>
  <c r="Q68" i="11"/>
  <c r="R68" i="11" s="1"/>
  <c r="Q69" i="11"/>
  <c r="R69" i="11" s="1"/>
  <c r="Q71" i="11"/>
  <c r="R71" i="11" s="1"/>
  <c r="Q72" i="11"/>
  <c r="R72" i="11" s="1"/>
  <c r="Q73" i="11"/>
  <c r="R73" i="11" s="1"/>
  <c r="Q75" i="11"/>
  <c r="R75" i="11" s="1"/>
  <c r="Q76" i="11"/>
  <c r="R76" i="11" s="1"/>
  <c r="Q77" i="11"/>
  <c r="R77" i="11" s="1"/>
  <c r="Q79" i="11"/>
  <c r="R79" i="11" s="1"/>
  <c r="Q80" i="11"/>
  <c r="R80" i="11" s="1"/>
  <c r="Q81" i="11"/>
  <c r="R81" i="11" s="1"/>
  <c r="Q83" i="11"/>
  <c r="R83" i="11" s="1"/>
  <c r="Q84" i="11"/>
  <c r="R84" i="11" s="1"/>
  <c r="Q85" i="11"/>
  <c r="R85" i="11" s="1"/>
  <c r="Q87" i="11"/>
  <c r="R87" i="11" s="1"/>
  <c r="Q88" i="11"/>
  <c r="R88" i="11" s="1"/>
  <c r="Q89" i="11"/>
  <c r="R89" i="11" s="1"/>
  <c r="Q91" i="11"/>
  <c r="R91" i="11" s="1"/>
  <c r="Q92" i="11"/>
  <c r="R92" i="11" s="1"/>
  <c r="Q93" i="11"/>
  <c r="R93" i="11" s="1"/>
  <c r="Q95" i="11"/>
  <c r="R95" i="11" s="1"/>
  <c r="Q96" i="11"/>
  <c r="R96" i="11" s="1"/>
  <c r="Q97" i="11"/>
  <c r="R97" i="11" s="1"/>
  <c r="Q99" i="11"/>
  <c r="R99" i="11" s="1"/>
  <c r="Q100" i="11"/>
  <c r="R100" i="11" s="1"/>
  <c r="Q101" i="11"/>
  <c r="R101" i="11" s="1"/>
  <c r="Q103" i="11"/>
  <c r="R103" i="11" s="1"/>
  <c r="Q104" i="11"/>
  <c r="R104" i="11" s="1"/>
  <c r="Q105" i="11"/>
  <c r="R105" i="11" s="1"/>
  <c r="Q107" i="11"/>
  <c r="R107" i="11" s="1"/>
  <c r="Q108" i="11"/>
  <c r="R108" i="11" s="1"/>
  <c r="Q109" i="11"/>
  <c r="R109" i="11" s="1"/>
  <c r="Q111" i="11"/>
  <c r="R111" i="11" s="1"/>
  <c r="Q112" i="11"/>
  <c r="R112" i="11" s="1"/>
  <c r="Q113" i="11"/>
  <c r="R113" i="11" s="1"/>
  <c r="Q115" i="11"/>
  <c r="R115" i="11" s="1"/>
  <c r="Q116" i="11"/>
  <c r="R116" i="11" s="1"/>
  <c r="Q117" i="11"/>
  <c r="R117" i="11" s="1"/>
  <c r="Q119" i="11"/>
  <c r="R119" i="11" s="1"/>
  <c r="Q120" i="11"/>
  <c r="R120" i="11" s="1"/>
  <c r="Q121" i="11"/>
  <c r="R121" i="11" s="1"/>
  <c r="Q123" i="11"/>
  <c r="R123" i="11" s="1"/>
  <c r="Q124" i="11"/>
  <c r="R124" i="11" s="1"/>
  <c r="Q125" i="11"/>
  <c r="R125" i="11" s="1"/>
  <c r="Q127" i="11"/>
  <c r="R127" i="11" s="1"/>
  <c r="Q128" i="11"/>
  <c r="R128" i="11" s="1"/>
  <c r="Q129" i="11"/>
  <c r="R129" i="11" s="1"/>
  <c r="Q131" i="11"/>
  <c r="R131" i="11" s="1"/>
  <c r="Q132" i="11"/>
  <c r="R132" i="11" s="1"/>
  <c r="Q133" i="11"/>
  <c r="R133" i="11" s="1"/>
  <c r="Q135" i="11"/>
  <c r="R135" i="11" s="1"/>
  <c r="Q136" i="11"/>
  <c r="R136" i="11" s="1"/>
  <c r="Q137" i="11"/>
  <c r="R137" i="11" s="1"/>
  <c r="Q139" i="11"/>
  <c r="R139" i="11" s="1"/>
  <c r="Q140" i="11"/>
  <c r="R140" i="11" s="1"/>
  <c r="Q141" i="11"/>
  <c r="R141" i="11" s="1"/>
  <c r="Q143" i="11"/>
  <c r="R143" i="11" s="1"/>
  <c r="Q144" i="11"/>
  <c r="R144" i="11" s="1"/>
  <c r="Q145" i="11"/>
  <c r="R145" i="11" s="1"/>
  <c r="Q147" i="11"/>
  <c r="R147" i="11" s="1"/>
  <c r="Q148" i="11"/>
  <c r="R148" i="11" s="1"/>
  <c r="Q149" i="11"/>
  <c r="R149" i="11" s="1"/>
  <c r="Q151" i="11"/>
  <c r="R151" i="11" s="1"/>
  <c r="Q152" i="11"/>
  <c r="R152" i="11" s="1"/>
  <c r="Q153" i="11"/>
  <c r="R153" i="11" s="1"/>
  <c r="Q155" i="11"/>
  <c r="R155" i="11" s="1"/>
  <c r="Q156" i="11"/>
  <c r="R156" i="11" s="1"/>
  <c r="Q157" i="11"/>
  <c r="R157" i="11" s="1"/>
  <c r="Q159" i="11"/>
  <c r="R159" i="11" s="1"/>
  <c r="Q160" i="11"/>
  <c r="R160" i="11" s="1"/>
  <c r="Q161" i="11"/>
  <c r="R161" i="11" s="1"/>
  <c r="Q163" i="11"/>
  <c r="R163" i="11" s="1"/>
  <c r="Q164" i="11"/>
  <c r="R164" i="11" s="1"/>
  <c r="Q165" i="11"/>
  <c r="R165" i="11" s="1"/>
  <c r="Q167" i="11"/>
  <c r="R167" i="11" s="1"/>
  <c r="Q168" i="11"/>
  <c r="R168" i="11" s="1"/>
  <c r="Q169" i="11"/>
  <c r="R169" i="11" s="1"/>
  <c r="Q171" i="11"/>
  <c r="R171" i="11" s="1"/>
  <c r="Q172" i="11"/>
  <c r="R172" i="11" s="1"/>
  <c r="Q173" i="11"/>
  <c r="R173" i="11" s="1"/>
  <c r="Q175" i="11"/>
  <c r="R175" i="11" s="1"/>
  <c r="Q176" i="11"/>
  <c r="R176" i="11" s="1"/>
  <c r="Q177" i="11"/>
  <c r="R177" i="11" s="1"/>
  <c r="Q179" i="11"/>
  <c r="R179" i="11" s="1"/>
  <c r="Q180" i="11"/>
  <c r="R180" i="11" s="1"/>
  <c r="Q181" i="11"/>
  <c r="R181" i="11" s="1"/>
  <c r="Q183" i="11"/>
  <c r="R183" i="11" s="1"/>
  <c r="Q184" i="11"/>
  <c r="R184" i="11" s="1"/>
  <c r="Q185" i="11"/>
  <c r="R185" i="11" s="1"/>
  <c r="Q187" i="11"/>
  <c r="R187" i="11" s="1"/>
  <c r="Q188" i="11"/>
  <c r="R188" i="11" s="1"/>
  <c r="Q189" i="11"/>
  <c r="R189" i="11" s="1"/>
  <c r="Q191" i="11"/>
  <c r="R191" i="11" s="1"/>
  <c r="Q192" i="11"/>
  <c r="R192" i="11" s="1"/>
  <c r="Q193" i="11"/>
  <c r="R193" i="11" s="1"/>
  <c r="Q195" i="11"/>
  <c r="R195" i="11" s="1"/>
  <c r="Q196" i="11"/>
  <c r="R196" i="11" s="1"/>
  <c r="Q197" i="11"/>
  <c r="R197" i="11" s="1"/>
  <c r="Q199" i="11"/>
  <c r="R199" i="11" s="1"/>
  <c r="Q200" i="11"/>
  <c r="R200" i="11" s="1"/>
  <c r="Q201" i="11"/>
  <c r="R201" i="11" s="1"/>
  <c r="Q203" i="11"/>
  <c r="R203" i="11" s="1"/>
  <c r="Q204" i="11"/>
  <c r="R204" i="11" s="1"/>
  <c r="Q205" i="11"/>
  <c r="R205" i="11" s="1"/>
  <c r="Q207" i="11"/>
  <c r="R207" i="11" s="1"/>
  <c r="Q208" i="11"/>
  <c r="R208" i="11" s="1"/>
  <c r="Q209" i="11"/>
  <c r="R209" i="11" s="1"/>
  <c r="Q211" i="11"/>
  <c r="R211" i="11" s="1"/>
  <c r="Q212" i="11"/>
  <c r="R212" i="11" s="1"/>
  <c r="Q213" i="11"/>
  <c r="R213" i="11" s="1"/>
  <c r="Q215" i="11"/>
  <c r="R215" i="11" s="1"/>
  <c r="Q216" i="11"/>
  <c r="R216" i="11" s="1"/>
  <c r="Q217" i="11"/>
  <c r="R217" i="11" s="1"/>
  <c r="Q219" i="11"/>
  <c r="R219" i="11" s="1"/>
  <c r="Q220" i="11"/>
  <c r="R220" i="11" s="1"/>
  <c r="Q221" i="11"/>
  <c r="R221" i="11" s="1"/>
  <c r="Q223" i="11"/>
  <c r="R223" i="11" s="1"/>
  <c r="Q224" i="11"/>
  <c r="R224" i="11" s="1"/>
  <c r="Q225" i="11"/>
  <c r="R225" i="11" s="1"/>
  <c r="Q227" i="11"/>
  <c r="R227" i="11" s="1"/>
  <c r="Q228" i="11"/>
  <c r="R228" i="11" s="1"/>
  <c r="Q229" i="11"/>
  <c r="R229" i="11" s="1"/>
  <c r="Q231" i="11"/>
  <c r="R231" i="11" s="1"/>
  <c r="Q232" i="11"/>
  <c r="R232" i="11" s="1"/>
  <c r="Q233" i="11"/>
  <c r="R233" i="11" s="1"/>
  <c r="Q235" i="11"/>
  <c r="R235" i="11" s="1"/>
  <c r="Q236" i="11"/>
  <c r="R236" i="11" s="1"/>
  <c r="Q237" i="11"/>
  <c r="R237" i="11" s="1"/>
  <c r="Q239" i="11"/>
  <c r="R239" i="11" s="1"/>
  <c r="Q240" i="11"/>
  <c r="R240" i="11" s="1"/>
  <c r="Q241" i="11"/>
  <c r="R241" i="11" s="1"/>
  <c r="Q243" i="11"/>
  <c r="R243" i="11" s="1"/>
  <c r="Q244" i="11"/>
  <c r="R244" i="11" s="1"/>
  <c r="Q245" i="11"/>
  <c r="R245" i="11" s="1"/>
  <c r="Q247" i="11"/>
  <c r="R247" i="11" s="1"/>
  <c r="Q248" i="11"/>
  <c r="R248" i="11" s="1"/>
  <c r="Q249" i="11"/>
  <c r="R249" i="11" s="1"/>
  <c r="Q251" i="11"/>
  <c r="R251" i="11" s="1"/>
  <c r="Q252" i="11"/>
  <c r="R252" i="11" s="1"/>
  <c r="Q253" i="11"/>
  <c r="R253" i="11" s="1"/>
  <c r="Q255" i="11"/>
  <c r="R255" i="11" s="1"/>
  <c r="Q256" i="11"/>
  <c r="R256" i="11" s="1"/>
  <c r="Q257" i="11"/>
  <c r="R257" i="11" s="1"/>
  <c r="Q259" i="11"/>
  <c r="R259" i="11" s="1"/>
  <c r="Q260" i="11"/>
  <c r="R260" i="11" s="1"/>
  <c r="Q261" i="11"/>
  <c r="R261" i="11" s="1"/>
  <c r="Q263" i="11"/>
  <c r="R263" i="11" s="1"/>
  <c r="Q264" i="11"/>
  <c r="R264" i="11" s="1"/>
  <c r="Q265" i="11"/>
  <c r="R265" i="11" s="1"/>
  <c r="Q267" i="11"/>
  <c r="R267" i="11" s="1"/>
  <c r="Q268" i="11"/>
  <c r="R268" i="11" s="1"/>
  <c r="Q269" i="11"/>
  <c r="R269" i="11" s="1"/>
  <c r="Q271" i="11"/>
  <c r="R271" i="11" s="1"/>
  <c r="Q272" i="11"/>
  <c r="R272" i="11" s="1"/>
  <c r="Q273" i="11"/>
  <c r="R273" i="11" s="1"/>
  <c r="Q275" i="11"/>
  <c r="R275" i="11" s="1"/>
  <c r="Q276" i="11"/>
  <c r="R276" i="11" s="1"/>
  <c r="Q277" i="11"/>
  <c r="R277" i="11" s="1"/>
  <c r="Q279" i="11"/>
  <c r="R279" i="11" s="1"/>
  <c r="Q280" i="11"/>
  <c r="R280" i="11" s="1"/>
  <c r="Q281" i="11"/>
  <c r="R281" i="11" s="1"/>
  <c r="Q283" i="11"/>
  <c r="R283" i="11" s="1"/>
  <c r="Q284" i="11"/>
  <c r="R284" i="11" s="1"/>
  <c r="Q285" i="11"/>
  <c r="R285" i="11" s="1"/>
  <c r="Q287" i="11"/>
  <c r="R287" i="11" s="1"/>
  <c r="Q288" i="11"/>
  <c r="R288" i="11" s="1"/>
  <c r="Q289" i="11"/>
  <c r="R289" i="11" s="1"/>
  <c r="Q291" i="11"/>
  <c r="R291" i="11" s="1"/>
  <c r="Q292" i="11"/>
  <c r="R292" i="11" s="1"/>
  <c r="Q293" i="11"/>
  <c r="R293" i="11" s="1"/>
  <c r="Q295" i="11"/>
  <c r="R295" i="11" s="1"/>
  <c r="Q296" i="11"/>
  <c r="R296" i="11" s="1"/>
  <c r="Q297" i="11"/>
  <c r="R297" i="11" s="1"/>
  <c r="Q299" i="11"/>
  <c r="R299" i="11" s="1"/>
  <c r="Q300" i="11"/>
  <c r="R300" i="11" s="1"/>
  <c r="Q301" i="11"/>
  <c r="R301" i="11" s="1"/>
  <c r="Q303" i="11"/>
  <c r="R303" i="11" s="1"/>
  <c r="Q304" i="11"/>
  <c r="R304" i="11" s="1"/>
  <c r="Q305" i="11"/>
  <c r="R305" i="11" s="1"/>
  <c r="Q307" i="11"/>
  <c r="R307" i="11" s="1"/>
  <c r="Q308" i="11"/>
  <c r="R308" i="11" s="1"/>
  <c r="Q309" i="11"/>
  <c r="R309" i="11" s="1"/>
  <c r="Q311" i="11"/>
  <c r="R311" i="11" s="1"/>
  <c r="Q312" i="11"/>
  <c r="R312" i="11" s="1"/>
  <c r="Q313" i="11"/>
  <c r="R313" i="11" s="1"/>
  <c r="Q315" i="11"/>
  <c r="R315" i="11" s="1"/>
  <c r="Q316" i="11"/>
  <c r="R316" i="11" s="1"/>
  <c r="Q317" i="11"/>
  <c r="R317" i="11" s="1"/>
  <c r="Q319" i="11"/>
  <c r="R319" i="11" s="1"/>
  <c r="Q320" i="11"/>
  <c r="R320" i="11" s="1"/>
  <c r="Q321" i="11"/>
  <c r="R321" i="11" s="1"/>
  <c r="Q323" i="11"/>
  <c r="R323" i="11" s="1"/>
  <c r="Q324" i="11"/>
  <c r="R324" i="11" s="1"/>
  <c r="Q325" i="11"/>
  <c r="R325" i="11" s="1"/>
  <c r="Q327" i="11"/>
  <c r="R327" i="11" s="1"/>
  <c r="Q328" i="11"/>
  <c r="R328" i="11" s="1"/>
  <c r="Q329" i="11"/>
  <c r="R329" i="11" s="1"/>
  <c r="Q331" i="11"/>
  <c r="R331" i="11" s="1"/>
  <c r="Q332" i="11"/>
  <c r="R332" i="11" s="1"/>
  <c r="Q333" i="11"/>
  <c r="R333" i="11" s="1"/>
  <c r="Q335" i="11"/>
  <c r="R335" i="11" s="1"/>
  <c r="Q336" i="11"/>
  <c r="R336" i="11" s="1"/>
  <c r="Q337" i="11"/>
  <c r="R337" i="11" s="1"/>
  <c r="Q339" i="11"/>
  <c r="R339" i="11" s="1"/>
  <c r="Q340" i="11"/>
  <c r="R340" i="11" s="1"/>
  <c r="Q341" i="11"/>
  <c r="R341" i="11" s="1"/>
  <c r="Q343" i="11"/>
  <c r="R343" i="11" s="1"/>
  <c r="Q344" i="11"/>
  <c r="R344" i="11" s="1"/>
  <c r="Q345" i="11"/>
  <c r="R345" i="11" s="1"/>
  <c r="Q347" i="11"/>
  <c r="R347" i="11" s="1"/>
  <c r="Q348" i="11"/>
  <c r="R348" i="11" s="1"/>
  <c r="Q349" i="11"/>
  <c r="R349" i="11" s="1"/>
  <c r="Q351" i="11"/>
  <c r="R351" i="11" s="1"/>
  <c r="Q352" i="11"/>
  <c r="R352" i="11" s="1"/>
  <c r="Q353" i="11"/>
  <c r="R353" i="11" s="1"/>
  <c r="Q355" i="11"/>
  <c r="R355" i="11" s="1"/>
  <c r="Q356" i="11"/>
  <c r="R356" i="11" s="1"/>
  <c r="Q357" i="11"/>
  <c r="R357" i="11" s="1"/>
  <c r="Q359" i="11"/>
  <c r="R359" i="11" s="1"/>
  <c r="Q360" i="11"/>
  <c r="R360" i="11" s="1"/>
  <c r="Q361" i="11"/>
  <c r="R361" i="11" s="1"/>
  <c r="Q363" i="11"/>
  <c r="R363" i="11" s="1"/>
  <c r="Q364" i="11"/>
  <c r="R364" i="11" s="1"/>
  <c r="Q365" i="11"/>
  <c r="R365" i="11" s="1"/>
  <c r="Q367" i="11"/>
  <c r="R367" i="11" s="1"/>
  <c r="Q368" i="11"/>
  <c r="R368" i="11" s="1"/>
  <c r="Q369" i="11"/>
  <c r="R369" i="11" s="1"/>
  <c r="Q371" i="11"/>
  <c r="R371" i="11" s="1"/>
  <c r="Q372" i="11"/>
  <c r="R372" i="11" s="1"/>
  <c r="Q373" i="11"/>
  <c r="R373" i="11" s="1"/>
  <c r="Q375" i="11"/>
  <c r="R375" i="11" s="1"/>
  <c r="Q376" i="11"/>
  <c r="R376" i="11" s="1"/>
  <c r="Q377" i="11"/>
  <c r="R377" i="11" s="1"/>
  <c r="Q379" i="11"/>
  <c r="R379" i="11" s="1"/>
  <c r="Q380" i="11"/>
  <c r="R380" i="11" s="1"/>
  <c r="Q381" i="11"/>
  <c r="R381" i="11" s="1"/>
  <c r="Q383" i="11"/>
  <c r="R383" i="11" s="1"/>
  <c r="Q384" i="11"/>
  <c r="R384" i="11" s="1"/>
  <c r="Q385" i="11"/>
  <c r="R385" i="11" s="1"/>
  <c r="Q387" i="11"/>
  <c r="R387" i="11" s="1"/>
  <c r="Q388" i="11"/>
  <c r="R388" i="11" s="1"/>
  <c r="Q389" i="11"/>
  <c r="R389" i="11" s="1"/>
  <c r="Q391" i="11"/>
  <c r="R391" i="11" s="1"/>
  <c r="Q392" i="11"/>
  <c r="R392" i="11" s="1"/>
  <c r="Q393" i="11"/>
  <c r="R393" i="11" s="1"/>
  <c r="Q395" i="11"/>
  <c r="R395" i="11" s="1"/>
  <c r="Q396" i="11"/>
  <c r="R396" i="11" s="1"/>
  <c r="Q397" i="11"/>
  <c r="R397" i="11" s="1"/>
  <c r="Q399" i="11"/>
  <c r="R399" i="11" s="1"/>
  <c r="Q400" i="11"/>
  <c r="R400" i="11" s="1"/>
  <c r="Q401" i="11"/>
  <c r="R401" i="11" s="1"/>
  <c r="Q403" i="11"/>
  <c r="R403" i="11" s="1"/>
  <c r="Q404" i="11"/>
  <c r="R404" i="11" s="1"/>
  <c r="Q405" i="11"/>
  <c r="R405" i="11" s="1"/>
  <c r="Q407" i="11"/>
  <c r="R407" i="11" s="1"/>
  <c r="Q408" i="11"/>
  <c r="R408" i="11" s="1"/>
  <c r="Q409" i="11"/>
  <c r="R409" i="11" s="1"/>
  <c r="Q411" i="11"/>
  <c r="R411" i="11" s="1"/>
  <c r="Q412" i="11"/>
  <c r="R412" i="11" s="1"/>
  <c r="Q413" i="11"/>
  <c r="R413" i="11" s="1"/>
  <c r="Q415" i="11"/>
  <c r="R415" i="11" s="1"/>
  <c r="Q416" i="11"/>
  <c r="R416" i="11" s="1"/>
  <c r="Q417" i="11"/>
  <c r="R417" i="11" s="1"/>
  <c r="Q419" i="11"/>
  <c r="R419" i="11" s="1"/>
  <c r="Q420" i="11"/>
  <c r="R420" i="11" s="1"/>
  <c r="Q421" i="11"/>
  <c r="R421" i="11" s="1"/>
  <c r="Q423" i="11"/>
  <c r="R423" i="11" s="1"/>
  <c r="Q424" i="11"/>
  <c r="R424" i="11" s="1"/>
  <c r="Q425" i="11"/>
  <c r="R425" i="11" s="1"/>
  <c r="Q427" i="11"/>
  <c r="R427" i="11" s="1"/>
  <c r="Q428" i="11"/>
  <c r="R428" i="11" s="1"/>
  <c r="Q429" i="11"/>
  <c r="R429" i="11" s="1"/>
  <c r="Q431" i="11"/>
  <c r="R431" i="11" s="1"/>
  <c r="Q432" i="11"/>
  <c r="R432" i="11" s="1"/>
  <c r="Q433" i="11"/>
  <c r="R433" i="11" s="1"/>
  <c r="Q435" i="11"/>
  <c r="R435" i="11" s="1"/>
  <c r="Q436" i="11"/>
  <c r="R436" i="11" s="1"/>
  <c r="Q437" i="11"/>
  <c r="R437" i="11" s="1"/>
  <c r="Q439" i="11"/>
  <c r="R439" i="11" s="1"/>
  <c r="Q440" i="11"/>
  <c r="R440" i="11" s="1"/>
  <c r="Q441" i="11"/>
  <c r="R441" i="11" s="1"/>
  <c r="Q443" i="11"/>
  <c r="R443" i="11" s="1"/>
  <c r="Q444" i="11"/>
  <c r="R444" i="11" s="1"/>
  <c r="Q445" i="11"/>
  <c r="R445" i="11" s="1"/>
  <c r="Q447" i="11"/>
  <c r="R447" i="11" s="1"/>
  <c r="Q448" i="11"/>
  <c r="R448" i="11" s="1"/>
  <c r="Q449" i="11"/>
  <c r="R449" i="11" s="1"/>
  <c r="Q451" i="11"/>
  <c r="R451" i="11" s="1"/>
  <c r="Q452" i="11"/>
  <c r="R452" i="11" s="1"/>
  <c r="Q453" i="11"/>
  <c r="R453" i="11" s="1"/>
  <c r="Q455" i="11"/>
  <c r="R455" i="11" s="1"/>
  <c r="Q456" i="11"/>
  <c r="R456" i="11" s="1"/>
  <c r="Q457" i="11"/>
  <c r="R457" i="11" s="1"/>
  <c r="Q459" i="11"/>
  <c r="R459" i="11" s="1"/>
  <c r="Q460" i="11"/>
  <c r="R460" i="11" s="1"/>
  <c r="Q461" i="11"/>
  <c r="R461" i="11" s="1"/>
  <c r="Q463" i="11"/>
  <c r="R463" i="11" s="1"/>
  <c r="Q464" i="11"/>
  <c r="R464" i="11" s="1"/>
  <c r="Q465" i="11"/>
  <c r="R465" i="11" s="1"/>
  <c r="Q467" i="11"/>
  <c r="R467" i="11" s="1"/>
  <c r="Q468" i="11"/>
  <c r="R468" i="11" s="1"/>
  <c r="Q469" i="11"/>
  <c r="R469" i="11" s="1"/>
  <c r="Q471" i="11"/>
  <c r="R471" i="11" s="1"/>
  <c r="Q472" i="11"/>
  <c r="R472" i="11" s="1"/>
  <c r="Q473" i="11"/>
  <c r="R473" i="11" s="1"/>
  <c r="Q475" i="11"/>
  <c r="R475" i="11" s="1"/>
  <c r="Q476" i="11"/>
  <c r="R476" i="11" s="1"/>
  <c r="Q477" i="11"/>
  <c r="R477" i="11" s="1"/>
  <c r="Q479" i="11"/>
  <c r="R479" i="11" s="1"/>
  <c r="Q480" i="11"/>
  <c r="R480" i="11" s="1"/>
  <c r="Q481" i="11"/>
  <c r="R481" i="11" s="1"/>
  <c r="Q483" i="11"/>
  <c r="R483" i="11" s="1"/>
  <c r="Q484" i="11"/>
  <c r="R484" i="11" s="1"/>
  <c r="Q485" i="11"/>
  <c r="R485" i="11" s="1"/>
  <c r="Q487" i="11"/>
  <c r="R487" i="11" s="1"/>
  <c r="Q488" i="11"/>
  <c r="R488" i="11" s="1"/>
  <c r="Q489" i="11"/>
  <c r="R489" i="11" s="1"/>
  <c r="Q491" i="11"/>
  <c r="R491" i="11" s="1"/>
  <c r="Q492" i="11"/>
  <c r="R492" i="11" s="1"/>
  <c r="Q493" i="11"/>
  <c r="R493" i="11" s="1"/>
  <c r="Q495" i="11"/>
  <c r="R495" i="11" s="1"/>
  <c r="Q496" i="11"/>
  <c r="R496" i="11" s="1"/>
  <c r="Q497" i="11"/>
  <c r="R497" i="11" s="1"/>
  <c r="Q499" i="11"/>
  <c r="R499" i="11" s="1"/>
  <c r="Q500" i="11"/>
  <c r="R500" i="11" s="1"/>
  <c r="Q501" i="11"/>
  <c r="R501" i="11" s="1"/>
  <c r="Q503" i="11"/>
  <c r="R503" i="11" s="1"/>
  <c r="Q504" i="11"/>
  <c r="R504" i="11" s="1"/>
  <c r="Q505" i="11"/>
  <c r="R505" i="11" s="1"/>
  <c r="Q507" i="11"/>
  <c r="R507" i="11" s="1"/>
  <c r="Q508" i="11"/>
  <c r="R508" i="11" s="1"/>
  <c r="Q509" i="11"/>
  <c r="R509" i="11" s="1"/>
  <c r="Q511" i="11"/>
  <c r="R511" i="11" s="1"/>
  <c r="Q512" i="11"/>
  <c r="R512" i="11" s="1"/>
  <c r="Q513" i="11"/>
  <c r="R513" i="11" s="1"/>
  <c r="Q515" i="11"/>
  <c r="R515" i="11" s="1"/>
  <c r="Q516" i="11"/>
  <c r="R516" i="11" s="1"/>
  <c r="Q517" i="11"/>
  <c r="R517" i="11" s="1"/>
  <c r="Q519" i="11"/>
  <c r="R519" i="11" s="1"/>
  <c r="Q520" i="11"/>
  <c r="R520" i="11" s="1"/>
  <c r="Q521" i="11"/>
  <c r="R521" i="11" s="1"/>
  <c r="Q523" i="11"/>
  <c r="R523" i="11" s="1"/>
  <c r="Q524" i="11"/>
  <c r="R524" i="11" s="1"/>
  <c r="Q525" i="11"/>
  <c r="R525" i="11" s="1"/>
  <c r="Q527" i="11"/>
  <c r="R527" i="11" s="1"/>
  <c r="Q528" i="11"/>
  <c r="R528" i="11" s="1"/>
  <c r="Q529" i="11"/>
  <c r="R529" i="11" s="1"/>
  <c r="Q531" i="11"/>
  <c r="R531" i="11" s="1"/>
  <c r="Q532" i="11"/>
  <c r="R532" i="11" s="1"/>
  <c r="Q533" i="11"/>
  <c r="R533" i="11" s="1"/>
  <c r="Q535" i="11"/>
  <c r="R535" i="11" s="1"/>
  <c r="Q536" i="11"/>
  <c r="R536" i="11" s="1"/>
  <c r="Q537" i="11"/>
  <c r="R537" i="11" s="1"/>
  <c r="Q539" i="11"/>
  <c r="R539" i="11" s="1"/>
  <c r="Q540" i="11"/>
  <c r="R540" i="11" s="1"/>
  <c r="Q541" i="11"/>
  <c r="R541" i="11" s="1"/>
  <c r="Q543" i="11"/>
  <c r="R543" i="11" s="1"/>
  <c r="Q544" i="11"/>
  <c r="R544" i="11" s="1"/>
  <c r="Q545" i="11"/>
  <c r="R545" i="11" s="1"/>
  <c r="Q547" i="11"/>
  <c r="R547" i="11" s="1"/>
  <c r="Q548" i="11"/>
  <c r="R548" i="11" s="1"/>
  <c r="Q549" i="11"/>
  <c r="R549" i="11" s="1"/>
  <c r="Q551" i="11"/>
  <c r="R551" i="11" s="1"/>
  <c r="Q552" i="11"/>
  <c r="R552" i="11" s="1"/>
  <c r="Q553" i="11"/>
  <c r="R553" i="11" s="1"/>
  <c r="Q555" i="11"/>
  <c r="R555" i="11" s="1"/>
  <c r="Q556" i="11"/>
  <c r="R556" i="11" s="1"/>
  <c r="Q557" i="11"/>
  <c r="R557" i="11" s="1"/>
  <c r="Q559" i="11"/>
  <c r="R559" i="11" s="1"/>
  <c r="Q560" i="11"/>
  <c r="R560" i="11" s="1"/>
  <c r="Q561" i="11"/>
  <c r="R561" i="11" s="1"/>
  <c r="Q563" i="11"/>
  <c r="R563" i="11" s="1"/>
  <c r="Q564" i="11"/>
  <c r="R564" i="11" s="1"/>
  <c r="Q565" i="11"/>
  <c r="R565" i="11" s="1"/>
  <c r="Q567" i="11"/>
  <c r="R567" i="11" s="1"/>
  <c r="Q568" i="11"/>
  <c r="R568" i="11" s="1"/>
  <c r="Q569" i="11"/>
  <c r="R569" i="11" s="1"/>
  <c r="Q571" i="11"/>
  <c r="R571" i="11" s="1"/>
  <c r="Q572" i="11"/>
  <c r="R572" i="11" s="1"/>
  <c r="Q573" i="11"/>
  <c r="R573" i="11" s="1"/>
  <c r="Q575" i="11"/>
  <c r="R575" i="11" s="1"/>
  <c r="Q576" i="11"/>
  <c r="R576" i="11" s="1"/>
  <c r="Q577" i="11"/>
  <c r="R577" i="11" s="1"/>
  <c r="Q578" i="11"/>
  <c r="R578" i="11" s="1"/>
  <c r="Q579" i="11"/>
  <c r="R579" i="11" s="1"/>
  <c r="Q581" i="11"/>
  <c r="R581" i="11" s="1"/>
  <c r="Q582" i="11"/>
  <c r="R582" i="11" s="1"/>
  <c r="Q583" i="11"/>
  <c r="R583" i="11" s="1"/>
  <c r="Q584" i="11"/>
  <c r="R584" i="11" s="1"/>
  <c r="Q585" i="11"/>
  <c r="R585" i="11" s="1"/>
  <c r="Q586" i="11"/>
  <c r="R586" i="11" s="1"/>
  <c r="Q587" i="11"/>
  <c r="R587" i="11" s="1"/>
  <c r="Q589" i="11"/>
  <c r="R589" i="11" s="1"/>
  <c r="Q590" i="11"/>
  <c r="R590" i="11" s="1"/>
  <c r="Q591" i="11"/>
  <c r="R591" i="11" s="1"/>
  <c r="Q592" i="11"/>
  <c r="R592" i="11" s="1"/>
  <c r="Q593" i="11"/>
  <c r="R593" i="11" s="1"/>
  <c r="Q594" i="11"/>
  <c r="R594" i="11" s="1"/>
  <c r="Q595" i="11"/>
  <c r="R595" i="11" s="1"/>
  <c r="Q597" i="11"/>
  <c r="R597" i="11" s="1"/>
  <c r="Q598" i="11"/>
  <c r="R598" i="11" s="1"/>
  <c r="Q599" i="11"/>
  <c r="R599" i="11" s="1"/>
  <c r="Q600" i="11"/>
  <c r="R600" i="11" s="1"/>
  <c r="Q601" i="11"/>
  <c r="R601" i="11" s="1"/>
  <c r="Q602" i="11"/>
  <c r="R602" i="11" s="1"/>
  <c r="Q603" i="11"/>
  <c r="R603" i="11" s="1"/>
  <c r="Q605" i="11"/>
  <c r="R605" i="11" s="1"/>
  <c r="Q606" i="11"/>
  <c r="R606" i="11" s="1"/>
  <c r="Q607" i="11"/>
  <c r="R607" i="11" s="1"/>
  <c r="Q608" i="11"/>
  <c r="R608" i="11" s="1"/>
  <c r="Q609" i="11"/>
  <c r="R609" i="11" s="1"/>
  <c r="Q610" i="11"/>
  <c r="R610" i="11" s="1"/>
  <c r="Q611" i="11"/>
  <c r="R611" i="11" s="1"/>
  <c r="Q613" i="11"/>
  <c r="R613" i="11" s="1"/>
  <c r="Q614" i="11"/>
  <c r="R614" i="11" s="1"/>
  <c r="Q615" i="11"/>
  <c r="R615" i="11" s="1"/>
  <c r="Q616" i="11"/>
  <c r="R616" i="11" s="1"/>
  <c r="Q617" i="11"/>
  <c r="R617" i="11" s="1"/>
  <c r="Q618" i="11"/>
  <c r="R618" i="11" s="1"/>
  <c r="Q619" i="11"/>
  <c r="R619" i="11" s="1"/>
  <c r="Q621" i="11"/>
  <c r="R621" i="11" s="1"/>
  <c r="Q622" i="11"/>
  <c r="R622" i="11" s="1"/>
  <c r="Q623" i="11"/>
  <c r="R623" i="11" s="1"/>
  <c r="Q624" i="11"/>
  <c r="R624" i="11" s="1"/>
  <c r="Q625" i="11"/>
  <c r="R625" i="11" s="1"/>
  <c r="Q626" i="11"/>
  <c r="R626" i="11" s="1"/>
  <c r="Q627" i="11"/>
  <c r="R627" i="11" s="1"/>
  <c r="Q629" i="11"/>
  <c r="R629" i="11" s="1"/>
  <c r="Q630" i="11"/>
  <c r="R630" i="11" s="1"/>
  <c r="Q631" i="11"/>
  <c r="R631" i="11" s="1"/>
  <c r="Q632" i="11"/>
  <c r="R632" i="11" s="1"/>
  <c r="Q633" i="11"/>
  <c r="R633" i="11" s="1"/>
  <c r="Q634" i="11"/>
  <c r="R634" i="11" s="1"/>
  <c r="Q635" i="11"/>
  <c r="R635" i="11" s="1"/>
  <c r="Q637" i="11"/>
  <c r="R637" i="11" s="1"/>
  <c r="Q638" i="11"/>
  <c r="R638" i="11" s="1"/>
  <c r="Q639" i="11"/>
  <c r="R639" i="11" s="1"/>
  <c r="Q640" i="11"/>
  <c r="R640" i="11" s="1"/>
  <c r="Q641" i="11"/>
  <c r="R641" i="11" s="1"/>
  <c r="Q642" i="11"/>
  <c r="R642" i="11" s="1"/>
  <c r="Q643" i="11"/>
  <c r="R643" i="11" s="1"/>
  <c r="Q645" i="11"/>
  <c r="R645" i="11" s="1"/>
  <c r="Q646" i="11"/>
  <c r="R646" i="11" s="1"/>
  <c r="Q647" i="11"/>
  <c r="R647" i="11" s="1"/>
  <c r="Q648" i="11"/>
  <c r="R648" i="11" s="1"/>
  <c r="Q649" i="11"/>
  <c r="R649" i="11" s="1"/>
  <c r="Q650" i="11"/>
  <c r="R650" i="11" s="1"/>
  <c r="Q651" i="11"/>
  <c r="R651" i="11" s="1"/>
  <c r="Q653" i="11"/>
  <c r="R653" i="11" s="1"/>
  <c r="Q654" i="11"/>
  <c r="R654" i="11" s="1"/>
  <c r="Q655" i="11"/>
  <c r="R655" i="11" s="1"/>
  <c r="Q656" i="11"/>
  <c r="R656" i="11" s="1"/>
  <c r="Q657" i="11"/>
  <c r="R657" i="11" s="1"/>
  <c r="Q658" i="11"/>
  <c r="R658" i="11" s="1"/>
  <c r="Q659" i="11"/>
  <c r="R659" i="11" s="1"/>
  <c r="Q661" i="11"/>
  <c r="R661" i="11" s="1"/>
  <c r="Q662" i="11"/>
  <c r="R662" i="11" s="1"/>
  <c r="Q663" i="11"/>
  <c r="R663" i="11" s="1"/>
  <c r="Q664" i="11"/>
  <c r="R664" i="11" s="1"/>
  <c r="Q665" i="11"/>
  <c r="R665" i="11" s="1"/>
  <c r="Q666" i="11"/>
  <c r="R666" i="11" s="1"/>
  <c r="Q667" i="11"/>
  <c r="R667" i="11" s="1"/>
  <c r="Q669" i="11"/>
  <c r="R669" i="11" s="1"/>
  <c r="Q670" i="11"/>
  <c r="R670" i="11" s="1"/>
  <c r="Q671" i="11"/>
  <c r="R671" i="11" s="1"/>
  <c r="Q672" i="11"/>
  <c r="R672" i="11" s="1"/>
  <c r="Q673" i="11"/>
  <c r="R673" i="11" s="1"/>
  <c r="Q674" i="11"/>
  <c r="R674" i="11" s="1"/>
  <c r="Q675" i="11"/>
  <c r="R675" i="11" s="1"/>
  <c r="Q677" i="11"/>
  <c r="R677" i="11" s="1"/>
  <c r="Q678" i="11"/>
  <c r="R678" i="11" s="1"/>
  <c r="Q679" i="11"/>
  <c r="R679" i="11" s="1"/>
  <c r="Q680" i="11"/>
  <c r="R680" i="11" s="1"/>
  <c r="Q681" i="11"/>
  <c r="R681" i="11" s="1"/>
  <c r="Q682" i="11"/>
  <c r="R682" i="11" s="1"/>
  <c r="Q683" i="11"/>
  <c r="R683" i="11" s="1"/>
  <c r="Q685" i="11"/>
  <c r="R685" i="11" s="1"/>
  <c r="Q686" i="11"/>
  <c r="R686" i="11" s="1"/>
  <c r="Q687" i="11"/>
  <c r="R687" i="11" s="1"/>
  <c r="Q688" i="11"/>
  <c r="R688" i="11" s="1"/>
  <c r="Q689" i="11"/>
  <c r="R689" i="11" s="1"/>
  <c r="Q690" i="11"/>
  <c r="R690" i="11" s="1"/>
  <c r="Q691" i="11"/>
  <c r="R691" i="11" s="1"/>
  <c r="Q693" i="11"/>
  <c r="R693" i="11" s="1"/>
  <c r="Q694" i="11"/>
  <c r="R694" i="11" s="1"/>
  <c r="Q695" i="11"/>
  <c r="R695" i="11" s="1"/>
  <c r="Q696" i="11"/>
  <c r="R696" i="11" s="1"/>
  <c r="Q697" i="11"/>
  <c r="R697" i="11" s="1"/>
  <c r="Q698" i="11"/>
  <c r="R698" i="11" s="1"/>
  <c r="Q699" i="11"/>
  <c r="R699" i="11" s="1"/>
  <c r="Q701" i="11"/>
  <c r="R701" i="11" s="1"/>
  <c r="Q702" i="11"/>
  <c r="R702" i="11" s="1"/>
  <c r="Q703" i="11"/>
  <c r="R703" i="11" s="1"/>
  <c r="Q704" i="11"/>
  <c r="R704" i="11" s="1"/>
  <c r="Q705" i="11"/>
  <c r="R705" i="11" s="1"/>
  <c r="Q706" i="11"/>
  <c r="R706" i="11" s="1"/>
  <c r="Q707" i="11"/>
  <c r="R707" i="11" s="1"/>
  <c r="Q709" i="11"/>
  <c r="R709" i="11" s="1"/>
  <c r="Q710" i="11"/>
  <c r="R710" i="11" s="1"/>
  <c r="Q711" i="11"/>
  <c r="R711" i="11" s="1"/>
  <c r="Q712" i="11"/>
  <c r="R712" i="11" s="1"/>
  <c r="Q713" i="11"/>
  <c r="R713" i="11" s="1"/>
  <c r="Q714" i="11"/>
  <c r="R714" i="11" s="1"/>
  <c r="Q715" i="11"/>
  <c r="R715" i="11" s="1"/>
  <c r="Q717" i="11"/>
  <c r="R717" i="11" s="1"/>
  <c r="Q718" i="11"/>
  <c r="R718" i="11" s="1"/>
  <c r="Q719" i="11"/>
  <c r="R719" i="11" s="1"/>
  <c r="Q720" i="11"/>
  <c r="R720" i="11" s="1"/>
  <c r="Q721" i="11"/>
  <c r="R721" i="11" s="1"/>
  <c r="Q722" i="11"/>
  <c r="R722" i="11" s="1"/>
  <c r="Q723" i="11"/>
  <c r="R723" i="11" s="1"/>
  <c r="Q725" i="11"/>
  <c r="R725" i="11" s="1"/>
  <c r="Q726" i="11"/>
  <c r="R726" i="11" s="1"/>
  <c r="Q727" i="11"/>
  <c r="R727" i="11" s="1"/>
  <c r="Q728" i="11"/>
  <c r="R728" i="11" s="1"/>
  <c r="Q729" i="11"/>
  <c r="R729" i="11" s="1"/>
  <c r="Q730" i="11"/>
  <c r="R730" i="11" s="1"/>
  <c r="Q731" i="11"/>
  <c r="R731" i="11" s="1"/>
  <c r="Q733" i="11"/>
  <c r="R733" i="11" s="1"/>
  <c r="Q734" i="11"/>
  <c r="R734" i="11" s="1"/>
  <c r="Q735" i="11"/>
  <c r="R735" i="11" s="1"/>
  <c r="Q736" i="11"/>
  <c r="R736" i="11" s="1"/>
  <c r="Q737" i="11"/>
  <c r="R737" i="11" s="1"/>
  <c r="Q738" i="11"/>
  <c r="R738" i="11" s="1"/>
  <c r="Q739" i="11"/>
  <c r="R739" i="11" s="1"/>
  <c r="Q741" i="11"/>
  <c r="R741" i="11" s="1"/>
  <c r="Q742" i="11"/>
  <c r="R742" i="11" s="1"/>
  <c r="Q743" i="11"/>
  <c r="R743" i="11" s="1"/>
  <c r="Q744" i="11"/>
  <c r="R744" i="11" s="1"/>
  <c r="Q745" i="11"/>
  <c r="R745" i="11" s="1"/>
  <c r="Q746" i="11"/>
  <c r="R746" i="11" s="1"/>
  <c r="Q747" i="11"/>
  <c r="R747" i="11" s="1"/>
  <c r="Q749" i="11"/>
  <c r="R749" i="11" s="1"/>
  <c r="Q750" i="11"/>
  <c r="R750" i="11" s="1"/>
  <c r="Q751" i="11"/>
  <c r="R751" i="11" s="1"/>
  <c r="Q752" i="11"/>
  <c r="R752" i="11" s="1"/>
  <c r="Q753" i="11"/>
  <c r="R753" i="11" s="1"/>
  <c r="Q754" i="11"/>
  <c r="R754" i="11" s="1"/>
  <c r="Q755" i="11"/>
  <c r="R755" i="11" s="1"/>
  <c r="Q757" i="11"/>
  <c r="R757" i="11" s="1"/>
  <c r="Q758" i="11"/>
  <c r="R758" i="11" s="1"/>
  <c r="Q759" i="11"/>
  <c r="R759" i="11" s="1"/>
  <c r="Q760" i="11"/>
  <c r="R760" i="11" s="1"/>
  <c r="Q761" i="11"/>
  <c r="R761" i="11" s="1"/>
  <c r="Q762" i="11"/>
  <c r="R762" i="11" s="1"/>
  <c r="Q763" i="11"/>
  <c r="R763" i="11" s="1"/>
  <c r="Q765" i="11"/>
  <c r="R765" i="11" s="1"/>
  <c r="Q766" i="11"/>
  <c r="R766" i="11" s="1"/>
  <c r="Q767" i="11"/>
  <c r="R767" i="11" s="1"/>
  <c r="Q768" i="11"/>
  <c r="R768" i="11" s="1"/>
  <c r="Q769" i="11"/>
  <c r="R769" i="11" s="1"/>
  <c r="Q770" i="11"/>
  <c r="R770" i="11" s="1"/>
  <c r="Q771" i="11"/>
  <c r="R771" i="11" s="1"/>
  <c r="Q773" i="11"/>
  <c r="R773" i="11" s="1"/>
  <c r="Q774" i="11"/>
  <c r="R774" i="11" s="1"/>
  <c r="Q775" i="11"/>
  <c r="R775" i="11" s="1"/>
  <c r="Q776" i="11"/>
  <c r="R776" i="11" s="1"/>
  <c r="Q777" i="11"/>
  <c r="R777" i="11" s="1"/>
  <c r="Q778" i="11"/>
  <c r="R778" i="11" s="1"/>
  <c r="Q779" i="11"/>
  <c r="R779" i="11" s="1"/>
  <c r="Q781" i="11"/>
  <c r="R781" i="11" s="1"/>
  <c r="Q782" i="11"/>
  <c r="R782" i="11" s="1"/>
  <c r="Q783" i="11"/>
  <c r="R783" i="11" s="1"/>
  <c r="Q784" i="11"/>
  <c r="R784" i="11" s="1"/>
  <c r="Q785" i="11"/>
  <c r="R785" i="11" s="1"/>
  <c r="Q786" i="11"/>
  <c r="R786" i="11" s="1"/>
  <c r="Q787" i="11"/>
  <c r="R787" i="11" s="1"/>
  <c r="Q789" i="11"/>
  <c r="R789" i="11" s="1"/>
  <c r="Q790" i="11"/>
  <c r="R790" i="11" s="1"/>
  <c r="Q791" i="11"/>
  <c r="R791" i="11" s="1"/>
  <c r="Q792" i="11"/>
  <c r="R792" i="11" s="1"/>
  <c r="Q793" i="11"/>
  <c r="R793" i="11" s="1"/>
  <c r="Q794" i="11"/>
  <c r="R794" i="11" s="1"/>
  <c r="Q795" i="11"/>
  <c r="R795" i="11" s="1"/>
  <c r="Q797" i="11"/>
  <c r="R797" i="11" s="1"/>
  <c r="Q798" i="11"/>
  <c r="R798" i="11" s="1"/>
  <c r="Q799" i="11"/>
  <c r="R799" i="11" s="1"/>
  <c r="Q800" i="11"/>
  <c r="R800" i="11" s="1"/>
  <c r="Q801" i="11"/>
  <c r="R801" i="11" s="1"/>
  <c r="Q802" i="11"/>
  <c r="R802" i="11" s="1"/>
  <c r="Q803" i="11"/>
  <c r="R803" i="11" s="1"/>
  <c r="Q805" i="11"/>
  <c r="R805" i="11" s="1"/>
  <c r="Q806" i="11"/>
  <c r="R806" i="11" s="1"/>
  <c r="Q807" i="11"/>
  <c r="R807" i="11" s="1"/>
  <c r="Q808" i="11"/>
  <c r="R808" i="11" s="1"/>
  <c r="Q809" i="11"/>
  <c r="R809" i="11" s="1"/>
  <c r="Q810" i="11"/>
  <c r="R810" i="11" s="1"/>
  <c r="Q811" i="11"/>
  <c r="R811" i="11" s="1"/>
  <c r="Q813" i="11"/>
  <c r="R813" i="11" s="1"/>
  <c r="Q814" i="11"/>
  <c r="R814" i="11" s="1"/>
  <c r="Q815" i="11"/>
  <c r="R815" i="11" s="1"/>
  <c r="Q816" i="11"/>
  <c r="R816" i="11" s="1"/>
  <c r="Q817" i="11"/>
  <c r="R817" i="11" s="1"/>
  <c r="Q818" i="11"/>
  <c r="R818" i="11" s="1"/>
  <c r="Q819" i="11"/>
  <c r="R819" i="11" s="1"/>
  <c r="Q821" i="11"/>
  <c r="R821" i="11" s="1"/>
  <c r="Q822" i="11"/>
  <c r="R822" i="11" s="1"/>
  <c r="Q823" i="11"/>
  <c r="R823" i="11" s="1"/>
  <c r="Q824" i="11"/>
  <c r="R824" i="11" s="1"/>
  <c r="Q825" i="11"/>
  <c r="R825" i="11" s="1"/>
  <c r="Q826" i="11"/>
  <c r="R826" i="11" s="1"/>
  <c r="Q827" i="11"/>
  <c r="R827" i="11" s="1"/>
  <c r="Q829" i="11"/>
  <c r="R829" i="11" s="1"/>
  <c r="Q830" i="11"/>
  <c r="R830" i="11" s="1"/>
  <c r="Q831" i="11"/>
  <c r="R831" i="11" s="1"/>
  <c r="Q832" i="11"/>
  <c r="R832" i="11" s="1"/>
  <c r="Q833" i="11"/>
  <c r="R833" i="11" s="1"/>
  <c r="Q834" i="11"/>
  <c r="R834" i="11" s="1"/>
  <c r="Q835" i="11"/>
  <c r="R835" i="11" s="1"/>
  <c r="Q836" i="11"/>
  <c r="R836" i="11" s="1"/>
  <c r="Q837" i="11"/>
  <c r="R837" i="11" s="1"/>
  <c r="Q838" i="11"/>
  <c r="R838" i="11" s="1"/>
  <c r="Q839" i="11"/>
  <c r="R839" i="11" s="1"/>
  <c r="Q840" i="11"/>
  <c r="R840" i="11" s="1"/>
  <c r="Q842" i="11"/>
  <c r="R842" i="11" s="1"/>
  <c r="Q843" i="11"/>
  <c r="R843" i="11" s="1"/>
  <c r="Q844" i="11"/>
  <c r="R844" i="11" s="1"/>
  <c r="Q845" i="11"/>
  <c r="R845" i="11" s="1"/>
  <c r="Q846" i="11"/>
  <c r="R846" i="11" s="1"/>
  <c r="Q847" i="11"/>
  <c r="R847" i="11" s="1"/>
  <c r="Q848" i="11"/>
  <c r="R848" i="11" s="1"/>
  <c r="Q849" i="11"/>
  <c r="R849" i="11" s="1"/>
  <c r="Q850" i="11"/>
  <c r="R850" i="11" s="1"/>
  <c r="Q851" i="11"/>
  <c r="R851" i="11" s="1"/>
  <c r="Q852" i="11"/>
  <c r="R852" i="11" s="1"/>
  <c r="Q853" i="11"/>
  <c r="R853" i="11" s="1"/>
  <c r="Q854" i="11"/>
  <c r="R854" i="11" s="1"/>
  <c r="Q855" i="11"/>
  <c r="R855" i="11" s="1"/>
  <c r="Q856" i="11"/>
  <c r="R856" i="11" s="1"/>
  <c r="Q858" i="11"/>
  <c r="R858" i="11" s="1"/>
  <c r="Q859" i="11"/>
  <c r="R859" i="11" s="1"/>
  <c r="Q860" i="11"/>
  <c r="R860" i="11" s="1"/>
  <c r="Q861" i="11"/>
  <c r="R861" i="11" s="1"/>
  <c r="Q862" i="11"/>
  <c r="R862" i="11" s="1"/>
  <c r="Q863" i="11"/>
  <c r="R863" i="11" s="1"/>
  <c r="Q864" i="11"/>
  <c r="R864" i="11" s="1"/>
  <c r="Q865" i="11"/>
  <c r="R865" i="11" s="1"/>
  <c r="Q866" i="11"/>
  <c r="R866" i="11" s="1"/>
  <c r="Q867" i="11"/>
  <c r="R867" i="11" s="1"/>
  <c r="Q868" i="11"/>
  <c r="R868" i="11" s="1"/>
  <c r="Q869" i="11"/>
  <c r="R869" i="11" s="1"/>
  <c r="Q870" i="11"/>
  <c r="R870" i="11" s="1"/>
  <c r="Q871" i="11"/>
  <c r="R871" i="11" s="1"/>
  <c r="Q872" i="11"/>
  <c r="R872" i="11" s="1"/>
  <c r="Q874" i="11"/>
  <c r="R874" i="11" s="1"/>
  <c r="Q875" i="11"/>
  <c r="R875" i="11" s="1"/>
  <c r="Q876" i="11"/>
  <c r="R876" i="11" s="1"/>
  <c r="Q877" i="11"/>
  <c r="R877" i="11" s="1"/>
  <c r="Q878" i="11"/>
  <c r="R878" i="11" s="1"/>
  <c r="Q879" i="11"/>
  <c r="R879" i="11" s="1"/>
  <c r="Q880" i="11"/>
  <c r="R880" i="11" s="1"/>
  <c r="Q881" i="11"/>
  <c r="R881" i="11" s="1"/>
  <c r="Q882" i="11"/>
  <c r="R882" i="11" s="1"/>
  <c r="Q883" i="11"/>
  <c r="R883" i="11" s="1"/>
  <c r="Q884" i="11"/>
  <c r="R884" i="11" s="1"/>
  <c r="Q885" i="11"/>
  <c r="R885" i="11" s="1"/>
  <c r="Q886" i="11"/>
  <c r="R886" i="11" s="1"/>
  <c r="Q887" i="11"/>
  <c r="R887" i="11" s="1"/>
  <c r="Q888" i="11"/>
  <c r="R888" i="11" s="1"/>
  <c r="Q890" i="11"/>
  <c r="R890" i="11" s="1"/>
  <c r="Q891" i="11"/>
  <c r="R891" i="11" s="1"/>
  <c r="Q892" i="11"/>
  <c r="R892" i="11" s="1"/>
  <c r="Q893" i="11"/>
  <c r="R893" i="11" s="1"/>
  <c r="Q894" i="11"/>
  <c r="R894" i="11" s="1"/>
  <c r="Q895" i="11"/>
  <c r="R895" i="11" s="1"/>
  <c r="Q896" i="11"/>
  <c r="R896" i="11" s="1"/>
  <c r="Q897" i="11"/>
  <c r="R897" i="11" s="1"/>
  <c r="Q898" i="11"/>
  <c r="R898" i="11" s="1"/>
  <c r="Q899" i="11"/>
  <c r="R899" i="11" s="1"/>
  <c r="Q900" i="11"/>
  <c r="R900" i="11" s="1"/>
  <c r="Q901" i="11"/>
  <c r="R901" i="11" s="1"/>
  <c r="Q902" i="11"/>
  <c r="R902" i="11" s="1"/>
  <c r="Q903" i="11"/>
  <c r="R903" i="11" s="1"/>
  <c r="Q904" i="11"/>
  <c r="R904" i="11" s="1"/>
  <c r="Q906" i="11"/>
  <c r="R906" i="11" s="1"/>
  <c r="Q907" i="11"/>
  <c r="R907" i="11" s="1"/>
  <c r="Q908" i="11"/>
  <c r="R908" i="11" s="1"/>
  <c r="Q909" i="11"/>
  <c r="R909" i="11" s="1"/>
  <c r="Q910" i="11"/>
  <c r="R910" i="11" s="1"/>
  <c r="Q911" i="11"/>
  <c r="R911" i="11" s="1"/>
  <c r="Q912" i="11"/>
  <c r="R912" i="11" s="1"/>
  <c r="Q913" i="11"/>
  <c r="R913" i="11" s="1"/>
  <c r="Q914" i="11"/>
  <c r="R914" i="11" s="1"/>
  <c r="Q915" i="11"/>
  <c r="R915" i="11" s="1"/>
  <c r="Q916" i="11"/>
  <c r="R916" i="11" s="1"/>
  <c r="Q917" i="11"/>
  <c r="R917" i="11" s="1"/>
  <c r="Q918" i="11"/>
  <c r="R918" i="11" s="1"/>
  <c r="Q919" i="11"/>
  <c r="R919" i="11" s="1"/>
  <c r="Q920" i="11"/>
  <c r="R920" i="11" s="1"/>
  <c r="Q922" i="11"/>
  <c r="R922" i="11" s="1"/>
  <c r="Q923" i="11"/>
  <c r="R923" i="11" s="1"/>
  <c r="Q924" i="11"/>
  <c r="R924" i="11" s="1"/>
  <c r="Q925" i="11"/>
  <c r="R925" i="11" s="1"/>
  <c r="Q926" i="11"/>
  <c r="R926" i="11" s="1"/>
  <c r="Q927" i="11"/>
  <c r="R927" i="11" s="1"/>
  <c r="Q928" i="11"/>
  <c r="R928" i="11" s="1"/>
  <c r="Q929" i="11"/>
  <c r="R929" i="11" s="1"/>
  <c r="Q930" i="11"/>
  <c r="R930" i="11" s="1"/>
  <c r="Q931" i="11"/>
  <c r="R931" i="11" s="1"/>
  <c r="Q932" i="11"/>
  <c r="R932" i="11" s="1"/>
  <c r="Q933" i="11"/>
  <c r="R933" i="11" s="1"/>
  <c r="Q934" i="11"/>
  <c r="R934" i="11" s="1"/>
  <c r="Q935" i="11"/>
  <c r="R935" i="11" s="1"/>
  <c r="Q936" i="11"/>
  <c r="R936" i="11" s="1"/>
  <c r="Q938" i="11"/>
  <c r="R938" i="11" s="1"/>
  <c r="Q939" i="11"/>
  <c r="R939" i="11" s="1"/>
  <c r="Q940" i="11"/>
  <c r="R940" i="11" s="1"/>
  <c r="Q941" i="11"/>
  <c r="R941" i="11" s="1"/>
  <c r="Q942" i="11"/>
  <c r="R942" i="11" s="1"/>
  <c r="Q943" i="11"/>
  <c r="R943" i="11" s="1"/>
  <c r="Q944" i="11"/>
  <c r="R944" i="11" s="1"/>
  <c r="Q945" i="11"/>
  <c r="R945" i="11" s="1"/>
  <c r="Q946" i="11"/>
  <c r="R946" i="11" s="1"/>
  <c r="Q947" i="11"/>
  <c r="R947" i="11" s="1"/>
  <c r="Q948" i="11"/>
  <c r="R948" i="11" s="1"/>
  <c r="Q949" i="11"/>
  <c r="R949" i="11" s="1"/>
  <c r="Q950" i="11"/>
  <c r="R950" i="11" s="1"/>
  <c r="Q951" i="11"/>
  <c r="R951" i="11" s="1"/>
  <c r="Q952" i="11"/>
  <c r="R952" i="11" s="1"/>
  <c r="Q954" i="11"/>
  <c r="R954" i="11" s="1"/>
  <c r="Q955" i="11"/>
  <c r="R955" i="11" s="1"/>
  <c r="Q956" i="11"/>
  <c r="R956" i="11" s="1"/>
  <c r="Q957" i="11"/>
  <c r="R957" i="11" s="1"/>
  <c r="Q958" i="11"/>
  <c r="R958" i="11" s="1"/>
  <c r="Q959" i="11"/>
  <c r="R959" i="11" s="1"/>
  <c r="Q960" i="11"/>
  <c r="R960" i="11" s="1"/>
  <c r="Q961" i="11"/>
  <c r="R961" i="11" s="1"/>
  <c r="Q962" i="11"/>
  <c r="R962" i="11" s="1"/>
  <c r="Q963" i="11"/>
  <c r="R963" i="11" s="1"/>
  <c r="Q964" i="11"/>
  <c r="R964" i="11" s="1"/>
  <c r="Q965" i="11"/>
  <c r="R965" i="11" s="1"/>
  <c r="Q966" i="11"/>
  <c r="R966" i="11" s="1"/>
  <c r="Q967" i="11"/>
  <c r="R967" i="11" s="1"/>
  <c r="Q968" i="11"/>
  <c r="R968" i="11" s="1"/>
  <c r="Q970" i="11"/>
  <c r="R970" i="11" s="1"/>
  <c r="Q971" i="11"/>
  <c r="R971" i="11" s="1"/>
  <c r="Q972" i="11"/>
  <c r="R972" i="11" s="1"/>
  <c r="Q973" i="11"/>
  <c r="R973" i="11" s="1"/>
  <c r="Q974" i="11"/>
  <c r="R974" i="11" s="1"/>
  <c r="Q975" i="11"/>
  <c r="R975" i="11" s="1"/>
  <c r="Q976" i="11"/>
  <c r="R976" i="11" s="1"/>
  <c r="Q977" i="11"/>
  <c r="R977" i="11" s="1"/>
  <c r="Q978" i="11"/>
  <c r="R978" i="11" s="1"/>
  <c r="Q979" i="11"/>
  <c r="R979" i="11" s="1"/>
  <c r="Q980" i="11"/>
  <c r="R980" i="11" s="1"/>
  <c r="Q981" i="11"/>
  <c r="R981" i="11" s="1"/>
  <c r="Q982" i="11"/>
  <c r="R982" i="11" s="1"/>
  <c r="Q983" i="11"/>
  <c r="R983" i="11" s="1"/>
  <c r="Q984" i="11"/>
  <c r="R984" i="11" s="1"/>
  <c r="Q986" i="11"/>
  <c r="R986" i="11" s="1"/>
  <c r="Q987" i="11"/>
  <c r="R987" i="11" s="1"/>
  <c r="Q988" i="11"/>
  <c r="R988" i="11" s="1"/>
  <c r="Q989" i="11"/>
  <c r="R989" i="11" s="1"/>
  <c r="Q990" i="11"/>
  <c r="R990" i="11" s="1"/>
  <c r="Q991" i="11"/>
  <c r="R991" i="11" s="1"/>
  <c r="Q992" i="11"/>
  <c r="R992" i="11" s="1"/>
  <c r="Q993" i="11"/>
  <c r="R993" i="11" s="1"/>
  <c r="Q994" i="11"/>
  <c r="R994" i="11" s="1"/>
  <c r="Q995" i="11"/>
  <c r="R995" i="11" s="1"/>
  <c r="Q996" i="11"/>
  <c r="R996" i="11" s="1"/>
  <c r="Q997" i="11"/>
  <c r="R997" i="11" s="1"/>
  <c r="Q998" i="11"/>
  <c r="R998" i="11" s="1"/>
  <c r="Q999" i="11"/>
  <c r="R999" i="11" s="1"/>
  <c r="Q1000" i="11"/>
  <c r="R1000" i="11" s="1"/>
  <c r="Q4" i="11"/>
  <c r="R4" i="11" s="1"/>
  <c r="Q2" i="11" l="1"/>
  <c r="R2" i="11" s="1"/>
  <c r="AS29" i="13"/>
  <c r="Q22" i="11"/>
  <c r="R22" i="11" s="1"/>
  <c r="Q18" i="11"/>
  <c r="R18" i="11" s="1"/>
  <c r="Q14" i="11"/>
  <c r="R14" i="11" s="1"/>
  <c r="Q10" i="11"/>
  <c r="R10" i="11" s="1"/>
  <c r="Q6" i="11"/>
  <c r="R6" i="11" s="1"/>
  <c r="Q21" i="11"/>
  <c r="R21" i="11" s="1"/>
  <c r="Q19" i="11"/>
  <c r="R19" i="11" s="1"/>
  <c r="Q17" i="11"/>
  <c r="R17" i="11" s="1"/>
  <c r="Q15" i="11"/>
  <c r="R15" i="11" s="1"/>
  <c r="Q13" i="11"/>
  <c r="R13" i="11" s="1"/>
  <c r="Q11" i="11"/>
  <c r="R11" i="11" s="1"/>
  <c r="Q9" i="11"/>
  <c r="R9" i="11" s="1"/>
  <c r="Q7" i="11"/>
  <c r="R7" i="11" s="1"/>
  <c r="Q5" i="11"/>
  <c r="R5" i="11" s="1"/>
  <c r="AS31" i="13" l="1"/>
  <c r="Q3" i="11"/>
  <c r="AS35" i="13" l="1"/>
  <c r="R3" i="11"/>
  <c r="B36" i="13"/>
</calcChain>
</file>

<file path=xl/comments1.xml><?xml version="1.0" encoding="utf-8"?>
<comments xmlns="http://schemas.openxmlformats.org/spreadsheetml/2006/main">
  <authors>
    <author>Admin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Here Enter your invoice no as per sheet</t>
        </r>
      </text>
    </comment>
    <comment ref="AQ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Enter your desired prefix</t>
        </r>
      </text>
    </comment>
    <comment ref="AZ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Don’t' Enter anything here except selecting invoice no</t>
        </r>
      </text>
    </comment>
  </commentList>
</comments>
</file>

<file path=xl/sharedStrings.xml><?xml version="1.0" encoding="utf-8"?>
<sst xmlns="http://schemas.openxmlformats.org/spreadsheetml/2006/main" count="214" uniqueCount="168">
  <si>
    <t>Address 2</t>
  </si>
  <si>
    <t>Name of Company</t>
  </si>
  <si>
    <t>GST Applicable</t>
  </si>
  <si>
    <t>State</t>
  </si>
  <si>
    <t>GST No</t>
  </si>
  <si>
    <t>Invoice Prefix</t>
  </si>
  <si>
    <t>Company PAN</t>
  </si>
  <si>
    <t>Cheque in Favour</t>
  </si>
  <si>
    <t>Bank Details</t>
  </si>
  <si>
    <t>Account No.</t>
  </si>
  <si>
    <t>IFSC Code</t>
  </si>
  <si>
    <t>Bank Branch</t>
  </si>
  <si>
    <t>Rajesh</t>
  </si>
  <si>
    <t>Maharashtra</t>
  </si>
  <si>
    <t>Yes</t>
  </si>
  <si>
    <t>27BCAPB0334D1ZI</t>
  </si>
  <si>
    <t>BSA/18-19</t>
  </si>
  <si>
    <t>BCAPB0334D</t>
  </si>
  <si>
    <t>Address 1</t>
  </si>
  <si>
    <t>Vithalwadi (East), Kalyan - 421306</t>
  </si>
  <si>
    <t>2/2 Shradha Colony Chawl, Khadegolwali Gaon,</t>
  </si>
  <si>
    <t>SAC Code</t>
  </si>
  <si>
    <t>GST Rate</t>
  </si>
  <si>
    <t>Financial auditing services</t>
  </si>
  <si>
    <t>Accounting and bookkeeping services</t>
  </si>
  <si>
    <t>Payroll services</t>
  </si>
  <si>
    <t>Other similar services n.e.c</t>
  </si>
  <si>
    <t>Corporate tax consulting and preparation services</t>
  </si>
  <si>
    <t>Individual tax preparation and planning services</t>
  </si>
  <si>
    <t>Insolvency and receivership services</t>
  </si>
  <si>
    <t>Management consulting and management services including financial, strategic, human resources, marketing, operations and supply chain management.</t>
  </si>
  <si>
    <t>Business consulting services including pubic relations services</t>
  </si>
  <si>
    <t>Translation and interpretation services</t>
  </si>
  <si>
    <t>Trademarks and franchises</t>
  </si>
  <si>
    <t>Scientific and technical consulting services</t>
  </si>
  <si>
    <t>Service Discription SAC</t>
  </si>
  <si>
    <t>Service Providing</t>
  </si>
  <si>
    <t xml:space="preserve">Account Finalisation </t>
  </si>
  <si>
    <t>Management Consulancy</t>
  </si>
  <si>
    <t>Business Consultancy</t>
  </si>
  <si>
    <t>Technical Consultancy Services</t>
  </si>
  <si>
    <t>Insolvancy Services</t>
  </si>
  <si>
    <t>Auditing Services</t>
  </si>
  <si>
    <t>Detail SAC Code</t>
  </si>
  <si>
    <t>Income Tax Filling</t>
  </si>
  <si>
    <t>TDS Return Filling</t>
  </si>
  <si>
    <t>TAN Application</t>
  </si>
  <si>
    <t>PAN Application</t>
  </si>
  <si>
    <t xml:space="preserve">GST Registration </t>
  </si>
  <si>
    <t>GST Return Filling</t>
  </si>
  <si>
    <t>Tax Planning Services</t>
  </si>
  <si>
    <t>Client Master</t>
  </si>
  <si>
    <t>Sr.No</t>
  </si>
  <si>
    <t>Customer Name</t>
  </si>
  <si>
    <t>S.C.</t>
  </si>
  <si>
    <t>GSTIN NO</t>
  </si>
  <si>
    <t>Address1</t>
  </si>
  <si>
    <t>Address2</t>
  </si>
  <si>
    <t>Address3</t>
  </si>
  <si>
    <t>Address4</t>
  </si>
  <si>
    <t>Address5</t>
  </si>
  <si>
    <t>Ashish Enterprises</t>
  </si>
  <si>
    <t>Gujarat</t>
  </si>
  <si>
    <t>24SDHPM3277N12</t>
  </si>
  <si>
    <t>1, Shankar Bhavan</t>
  </si>
  <si>
    <t xml:space="preserve"> French Bridge</t>
  </si>
  <si>
    <t xml:space="preserve"> Opera House</t>
  </si>
  <si>
    <t>Mumbai- 400007</t>
  </si>
  <si>
    <t>Invoice No</t>
  </si>
  <si>
    <t>Line Item</t>
  </si>
  <si>
    <t>Date</t>
  </si>
  <si>
    <t>Client/ Customer Name</t>
  </si>
  <si>
    <t>Service Description</t>
  </si>
  <si>
    <t>Disc. %</t>
  </si>
  <si>
    <t>Discount</t>
  </si>
  <si>
    <t>Net Price</t>
  </si>
  <si>
    <t>Tax %</t>
  </si>
  <si>
    <t>IGST</t>
  </si>
  <si>
    <t>CGST</t>
  </si>
  <si>
    <t>SGST</t>
  </si>
  <si>
    <t>TOTAL GST</t>
  </si>
  <si>
    <t>Total Value on Invoice</t>
  </si>
  <si>
    <t>END</t>
  </si>
  <si>
    <t>Fees</t>
  </si>
  <si>
    <t>Rate</t>
  </si>
  <si>
    <t xml:space="preserve">Unit Masurement </t>
  </si>
  <si>
    <t>Year</t>
  </si>
  <si>
    <t>Nos</t>
  </si>
  <si>
    <t>Quarter</t>
  </si>
  <si>
    <t>Month</t>
  </si>
  <si>
    <t>per 15 employee</t>
  </si>
  <si>
    <t>Jammu &amp; Kashmir</t>
  </si>
  <si>
    <t>West Bengal</t>
  </si>
  <si>
    <t>Himachal Pradesh</t>
  </si>
  <si>
    <t>Jharkhand</t>
  </si>
  <si>
    <t>Punjab</t>
  </si>
  <si>
    <t>Orissa</t>
  </si>
  <si>
    <t>Chandigarh</t>
  </si>
  <si>
    <t>Chhattisgarh</t>
  </si>
  <si>
    <t>Uttarakhand</t>
  </si>
  <si>
    <t>Madhya Pradesh</t>
  </si>
  <si>
    <t>Haryana</t>
  </si>
  <si>
    <t>Delhi</t>
  </si>
  <si>
    <t>Daman &amp; Diu</t>
  </si>
  <si>
    <t>Rajasthan</t>
  </si>
  <si>
    <t>Dadra &amp; Nagar Haveli</t>
  </si>
  <si>
    <t>Uttar Pradesh</t>
  </si>
  <si>
    <t>Bihar</t>
  </si>
  <si>
    <t>Andhra Pradesh</t>
  </si>
  <si>
    <t>Sikkim</t>
  </si>
  <si>
    <t>Karnataka</t>
  </si>
  <si>
    <t>Arunachal Pradesh</t>
  </si>
  <si>
    <t>Goa</t>
  </si>
  <si>
    <t>Nagaland</t>
  </si>
  <si>
    <t>Lakshadweep</t>
  </si>
  <si>
    <t>Manipur</t>
  </si>
  <si>
    <t>Kerala</t>
  </si>
  <si>
    <t>Mizoram</t>
  </si>
  <si>
    <t>Tamil Nadu</t>
  </si>
  <si>
    <t>Tripura</t>
  </si>
  <si>
    <t>Puducherry</t>
  </si>
  <si>
    <t>Meghalaya</t>
  </si>
  <si>
    <t>Andaman &amp; Nicobar Islands</t>
  </si>
  <si>
    <t>Assam</t>
  </si>
  <si>
    <t>Telengana</t>
  </si>
  <si>
    <t>Andrapradesh(New)</t>
  </si>
  <si>
    <t>State Code</t>
  </si>
  <si>
    <t>State Name</t>
  </si>
  <si>
    <t>RECEIVER (BILL TO)</t>
  </si>
  <si>
    <t>Sr.
No</t>
  </si>
  <si>
    <t>Name of Goods or/and Services Supplied</t>
  </si>
  <si>
    <t>TOTAL</t>
  </si>
  <si>
    <t>Tax Rate %</t>
  </si>
  <si>
    <t>Discount, if Any</t>
  </si>
  <si>
    <t>Net Amount before GST</t>
  </si>
  <si>
    <t>Total Amount Payable</t>
  </si>
  <si>
    <t>Bank Details :  -</t>
  </si>
  <si>
    <t>Authorized Signatury</t>
  </si>
  <si>
    <t>Logo</t>
  </si>
  <si>
    <t xml:space="preserve">                                TAX INVOICE</t>
  </si>
  <si>
    <t>INVOICE NO :</t>
  </si>
  <si>
    <t>DATE OF ISSUE:</t>
  </si>
  <si>
    <t>Select Invoice No:</t>
  </si>
  <si>
    <t xml:space="preserve"> </t>
  </si>
  <si>
    <t>Prefix for Invoice :</t>
  </si>
  <si>
    <t>BSA/18-19/</t>
  </si>
  <si>
    <t>CONSIGNEE (DELIVERED TO)</t>
  </si>
  <si>
    <t>010000000000000</t>
  </si>
  <si>
    <t>BKID0000000</t>
  </si>
  <si>
    <t>Mumbai</t>
  </si>
  <si>
    <t>Email ID: -</t>
  </si>
  <si>
    <t>Mobile No: -</t>
  </si>
  <si>
    <t>rajeshmkhaniya@gmail.com</t>
  </si>
  <si>
    <r>
      <rPr>
        <b/>
        <i/>
        <sz val="9"/>
        <color theme="1"/>
        <rFont val="Arial"/>
        <family val="2"/>
      </rPr>
      <t>Declaration :</t>
    </r>
    <r>
      <rPr>
        <i/>
        <sz val="9"/>
        <color theme="1"/>
        <rFont val="Arial"/>
        <family val="2"/>
      </rPr>
      <t xml:space="preserve">
1) I/We declare that this invoice shows actual price of the  goods and/ or services described and that all particulars are true and correct
2) Error &amp; Omission expected.
3) Subject to the jurisdiction of courts in Mumbai</t>
    </r>
  </si>
  <si>
    <t>Line No</t>
  </si>
  <si>
    <t>UID</t>
  </si>
  <si>
    <t>SAC / HSN</t>
  </si>
  <si>
    <t>Amount (Rs)</t>
  </si>
  <si>
    <t>Company Details</t>
  </si>
  <si>
    <t xml:space="preserve">Important Note: - </t>
  </si>
  <si>
    <t xml:space="preserve">Company Details </t>
  </si>
  <si>
    <t>Only Fill Company Details here</t>
  </si>
  <si>
    <t>Service Details</t>
  </si>
  <si>
    <t>Enter desire service details here in red Highlited  sheet</t>
  </si>
  <si>
    <t>Only fill unhilited row and column</t>
  </si>
  <si>
    <t>Invoice</t>
  </si>
  <si>
    <t>Amount</t>
  </si>
  <si>
    <t>Only enter invoice no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</si>
</sst>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[$-409]d\-mmm\-yy;@"/>
    <numFmt numFmtId="166" formatCode="[$-409]d/mmm/yyyy;@"/>
    <numFmt numFmtId="167" formatCode="_ * #,##0.00000_ ;_ * \-#,##0.00000_ ;_ * &quot;-&quot;??_ ;_ @_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.5"/>
      <name val="Arial"/>
      <family val="2"/>
    </font>
    <font>
      <u/>
      <sz val="10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0" applyNumberFormat="1"/>
    <xf numFmtId="0" fontId="4" fillId="2" borderId="0" xfId="0" applyFont="1" applyFill="1" applyAlignment="1">
      <alignment wrapText="1"/>
    </xf>
    <xf numFmtId="0" fontId="7" fillId="4" borderId="11" xfId="0" applyFont="1" applyFill="1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0" fillId="0" borderId="11" xfId="0" applyFill="1" applyBorder="1" applyAlignment="1" applyProtection="1">
      <alignment horizontal="left"/>
      <protection locked="0"/>
    </xf>
    <xf numFmtId="165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43" fontId="0" fillId="0" borderId="11" xfId="1" applyFon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wrapText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15" fillId="0" borderId="14" xfId="0" applyFont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43" fontId="3" fillId="0" borderId="0" xfId="1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43" fontId="24" fillId="0" borderId="0" xfId="1" applyFont="1" applyBorder="1" applyAlignment="1" applyProtection="1">
      <alignment horizontal="left" vertical="top"/>
      <protection hidden="1"/>
    </xf>
    <xf numFmtId="0" fontId="8" fillId="0" borderId="21" xfId="0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6" xfId="0" applyBorder="1" applyProtection="1">
      <protection hidden="1"/>
    </xf>
    <xf numFmtId="0" fontId="8" fillId="0" borderId="19" xfId="0" applyFont="1" applyBorder="1" applyProtection="1">
      <protection hidden="1"/>
    </xf>
    <xf numFmtId="43" fontId="3" fillId="0" borderId="10" xfId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18" xfId="0" applyBorder="1" applyProtection="1">
      <protection hidden="1"/>
    </xf>
    <xf numFmtId="0" fontId="0" fillId="0" borderId="20" xfId="0" applyBorder="1" applyProtection="1">
      <protection hidden="1"/>
    </xf>
    <xf numFmtId="0" fontId="11" fillId="7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0" fillId="7" borderId="0" xfId="0" applyFill="1" applyProtection="1">
      <protection hidden="1"/>
    </xf>
    <xf numFmtId="0" fontId="4" fillId="7" borderId="0" xfId="0" applyFont="1" applyFill="1" applyProtection="1">
      <protection hidden="1"/>
    </xf>
    <xf numFmtId="0" fontId="0" fillId="7" borderId="0" xfId="0" applyFill="1" applyBorder="1" applyProtection="1">
      <protection hidden="1"/>
    </xf>
    <xf numFmtId="0" fontId="9" fillId="7" borderId="0" xfId="0" applyFont="1" applyFill="1" applyBorder="1" applyProtection="1">
      <protection hidden="1"/>
    </xf>
    <xf numFmtId="0" fontId="23" fillId="7" borderId="0" xfId="0" applyFont="1" applyFill="1" applyBorder="1" applyProtection="1">
      <protection hidden="1"/>
    </xf>
    <xf numFmtId="0" fontId="11" fillId="7" borderId="0" xfId="0" applyFont="1" applyFill="1" applyBorder="1" applyAlignment="1" applyProtection="1">
      <protection hidden="1"/>
    </xf>
    <xf numFmtId="0" fontId="9" fillId="0" borderId="0" xfId="0" applyFont="1" applyFill="1" applyProtection="1">
      <protection hidden="1"/>
    </xf>
    <xf numFmtId="0" fontId="4" fillId="0" borderId="21" xfId="0" applyFont="1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24" xfId="0" applyFont="1" applyBorder="1" applyAlignment="1" applyProtection="1">
      <alignment vertical="center"/>
      <protection hidden="1"/>
    </xf>
    <xf numFmtId="0" fontId="23" fillId="0" borderId="23" xfId="0" applyFont="1" applyBorder="1" applyAlignment="1" applyProtection="1">
      <alignment vertical="center"/>
      <protection hidden="1"/>
    </xf>
    <xf numFmtId="0" fontId="4" fillId="0" borderId="23" xfId="0" applyFont="1" applyBorder="1" applyProtection="1">
      <protection hidden="1"/>
    </xf>
    <xf numFmtId="0" fontId="22" fillId="0" borderId="23" xfId="0" applyFont="1" applyBorder="1" applyAlignment="1" applyProtection="1">
      <alignment vertical="center"/>
      <protection hidden="1"/>
    </xf>
    <xf numFmtId="0" fontId="4" fillId="0" borderId="25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22" fillId="0" borderId="25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15" fillId="0" borderId="1" xfId="0" applyFont="1" applyBorder="1" applyAlignment="1" applyProtection="1">
      <protection hidden="1"/>
    </xf>
    <xf numFmtId="0" fontId="15" fillId="0" borderId="2" xfId="0" applyFont="1" applyBorder="1" applyAlignment="1" applyProtection="1">
      <protection hidden="1"/>
    </xf>
    <xf numFmtId="0" fontId="15" fillId="0" borderId="3" xfId="0" applyFont="1" applyBorder="1" applyAlignment="1" applyProtection="1"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protection hidden="1"/>
    </xf>
    <xf numFmtId="0" fontId="15" fillId="0" borderId="5" xfId="0" applyFont="1" applyBorder="1" applyAlignment="1" applyProtection="1"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15" fillId="0" borderId="19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7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left"/>
      <protection locked="0"/>
    </xf>
    <xf numFmtId="43" fontId="0" fillId="6" borderId="0" xfId="1" applyFont="1" applyFill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horizontal="left"/>
      <protection locked="0"/>
    </xf>
    <xf numFmtId="43" fontId="0" fillId="6" borderId="0" xfId="1" applyFont="1" applyFill="1" applyBorder="1" applyProtection="1">
      <protection locked="0"/>
    </xf>
    <xf numFmtId="0" fontId="8" fillId="3" borderId="10" xfId="0" applyFont="1" applyFill="1" applyBorder="1" applyAlignment="1" applyProtection="1">
      <protection hidden="1"/>
    </xf>
    <xf numFmtId="0" fontId="0" fillId="8" borderId="0" xfId="0" applyFill="1"/>
    <xf numFmtId="0" fontId="4" fillId="8" borderId="0" xfId="0" applyFont="1" applyFill="1"/>
    <xf numFmtId="0" fontId="3" fillId="8" borderId="0" xfId="0" applyFont="1" applyFill="1"/>
    <xf numFmtId="9" fontId="0" fillId="8" borderId="0" xfId="0" applyNumberFormat="1" applyFill="1"/>
    <xf numFmtId="0" fontId="0" fillId="8" borderId="0" xfId="0" applyFill="1" applyAlignment="1">
      <alignment wrapText="1"/>
    </xf>
    <xf numFmtId="0" fontId="0" fillId="8" borderId="0" xfId="0" applyFill="1" applyProtection="1">
      <protection hidden="1"/>
    </xf>
    <xf numFmtId="0" fontId="0" fillId="8" borderId="11" xfId="0" applyFill="1" applyBorder="1" applyAlignment="1" applyProtection="1">
      <alignment horizontal="left"/>
      <protection hidden="1"/>
    </xf>
    <xf numFmtId="0" fontId="0" fillId="8" borderId="0" xfId="0" applyFill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/>
      <protection hidden="1"/>
    </xf>
    <xf numFmtId="43" fontId="0" fillId="8" borderId="11" xfId="1" applyFont="1" applyFill="1" applyBorder="1" applyProtection="1">
      <protection hidden="1"/>
    </xf>
    <xf numFmtId="43" fontId="0" fillId="8" borderId="11" xfId="0" applyNumberFormat="1" applyFill="1" applyBorder="1" applyProtection="1">
      <protection hidden="1"/>
    </xf>
    <xf numFmtId="10" fontId="0" fillId="8" borderId="11" xfId="2" applyNumberFormat="1" applyFont="1" applyFill="1" applyBorder="1" applyAlignment="1" applyProtection="1">
      <alignment horizontal="center"/>
      <protection hidden="1"/>
    </xf>
    <xf numFmtId="164" fontId="0" fillId="8" borderId="11" xfId="1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43" fontId="0" fillId="8" borderId="0" xfId="0" applyNumberFormat="1" applyFill="1" applyBorder="1" applyProtection="1">
      <protection hidden="1"/>
    </xf>
    <xf numFmtId="164" fontId="0" fillId="8" borderId="0" xfId="1" applyNumberFormat="1" applyFont="1" applyFill="1" applyBorder="1" applyProtection="1">
      <protection hidden="1"/>
    </xf>
    <xf numFmtId="0" fontId="3" fillId="0" borderId="0" xfId="0" applyFont="1" applyProtection="1">
      <protection locked="0"/>
    </xf>
    <xf numFmtId="0" fontId="25" fillId="0" borderId="0" xfId="4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0" borderId="0" xfId="1" applyNumberFormat="1" applyFont="1" applyProtection="1">
      <protection locked="0"/>
    </xf>
    <xf numFmtId="49" fontId="3" fillId="0" borderId="0" xfId="1" applyNumberFormat="1" applyFont="1" applyProtection="1">
      <protection locked="0"/>
    </xf>
    <xf numFmtId="0" fontId="3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/>
    <xf numFmtId="0" fontId="0" fillId="9" borderId="0" xfId="0" applyFill="1"/>
    <xf numFmtId="0" fontId="4" fillId="9" borderId="0" xfId="0" applyFont="1" applyFill="1" applyAlignment="1">
      <alignment wrapText="1"/>
    </xf>
    <xf numFmtId="0" fontId="4" fillId="9" borderId="0" xfId="0" applyFont="1" applyFill="1"/>
    <xf numFmtId="0" fontId="3" fillId="9" borderId="0" xfId="0" applyFont="1" applyFill="1"/>
    <xf numFmtId="0" fontId="0" fillId="9" borderId="0" xfId="0" applyFill="1" applyAlignment="1">
      <alignment wrapText="1"/>
    </xf>
    <xf numFmtId="0" fontId="22" fillId="7" borderId="0" xfId="0" applyFont="1" applyFill="1" applyBorder="1" applyAlignment="1" applyProtection="1">
      <protection locked="0"/>
    </xf>
    <xf numFmtId="0" fontId="8" fillId="0" borderId="7" xfId="0" applyFont="1" applyBorder="1" applyAlignment="1" applyProtection="1">
      <alignment vertical="top" wrapText="1"/>
      <protection hidden="1"/>
    </xf>
    <xf numFmtId="0" fontId="8" fillId="0" borderId="8" xfId="0" applyFont="1" applyBorder="1" applyAlignment="1" applyProtection="1">
      <alignment vertical="top" wrapText="1"/>
      <protection hidden="1"/>
    </xf>
    <xf numFmtId="0" fontId="8" fillId="0" borderId="9" xfId="0" applyFont="1" applyBorder="1" applyAlignment="1" applyProtection="1">
      <alignment vertical="top" wrapText="1"/>
      <protection hidden="1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43" fontId="8" fillId="5" borderId="11" xfId="1" applyFont="1" applyFill="1" applyBorder="1" applyAlignment="1" applyProtection="1">
      <alignment horizontal="center" vertical="center"/>
      <protection locked="0"/>
    </xf>
    <xf numFmtId="0" fontId="8" fillId="8" borderId="11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0" fillId="6" borderId="0" xfId="0" applyNumberFormat="1" applyFill="1" applyProtection="1">
      <protection locked="0"/>
    </xf>
    <xf numFmtId="0" fontId="0" fillId="6" borderId="0" xfId="0" applyNumberFormat="1" applyFill="1" applyBorder="1" applyProtection="1">
      <protection locked="0"/>
    </xf>
    <xf numFmtId="0" fontId="0" fillId="6" borderId="0" xfId="0" applyNumberFormat="1" applyFill="1" applyBorder="1" applyAlignment="1" applyProtection="1">
      <alignment horizontal="center"/>
      <protection locked="0"/>
    </xf>
    <xf numFmtId="0" fontId="22" fillId="7" borderId="0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24" xfId="0" applyBorder="1" applyAlignment="1" applyProtection="1">
      <alignment vertical="top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3" fillId="0" borderId="10" xfId="0" applyFont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167" fontId="0" fillId="8" borderId="11" xfId="1" applyNumberFormat="1" applyFont="1" applyFill="1" applyBorder="1" applyProtection="1">
      <protection hidden="1"/>
    </xf>
    <xf numFmtId="43" fontId="15" fillId="0" borderId="14" xfId="1" applyFont="1" applyBorder="1" applyAlignment="1" applyProtection="1">
      <alignment horizontal="center" vertical="center"/>
      <protection hidden="1"/>
    </xf>
    <xf numFmtId="43" fontId="14" fillId="0" borderId="14" xfId="1" applyFont="1" applyBorder="1" applyAlignment="1" applyProtection="1">
      <alignment vertical="center"/>
      <protection hidden="1"/>
    </xf>
    <xf numFmtId="0" fontId="8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1" xfId="0" quotePrefix="1" applyBorder="1" applyProtection="1">
      <protection hidden="1"/>
    </xf>
    <xf numFmtId="0" fontId="8" fillId="8" borderId="10" xfId="0" applyFont="1" applyFill="1" applyBorder="1" applyAlignment="1" applyProtection="1">
      <protection locked="0"/>
    </xf>
    <xf numFmtId="0" fontId="7" fillId="8" borderId="11" xfId="0" applyFont="1" applyFill="1" applyBorder="1" applyProtection="1">
      <protection locked="0"/>
    </xf>
    <xf numFmtId="0" fontId="0" fillId="8" borderId="11" xfId="0" applyFill="1" applyBorder="1" applyAlignment="1" applyProtection="1">
      <alignment vertical="center"/>
      <protection locked="0"/>
    </xf>
    <xf numFmtId="164" fontId="8" fillId="8" borderId="10" xfId="1" applyNumberFormat="1" applyFont="1" applyFill="1" applyBorder="1" applyAlignment="1" applyProtection="1">
      <alignment horizontal="center" vertical="center"/>
      <protection hidden="1"/>
    </xf>
    <xf numFmtId="164" fontId="7" fillId="8" borderId="11" xfId="1" applyNumberFormat="1" applyFont="1" applyFill="1" applyBorder="1" applyAlignment="1" applyProtection="1">
      <alignment horizontal="center" vertical="center"/>
      <protection hidden="1"/>
    </xf>
    <xf numFmtId="164" fontId="0" fillId="8" borderId="11" xfId="1" applyNumberFormat="1" applyFont="1" applyFill="1" applyBorder="1" applyAlignment="1" applyProtection="1">
      <alignment horizontal="center" vertical="center"/>
      <protection hidden="1"/>
    </xf>
    <xf numFmtId="164" fontId="0" fillId="8" borderId="0" xfId="1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left" vertical="center"/>
      <protection hidden="1"/>
    </xf>
    <xf numFmtId="0" fontId="21" fillId="0" borderId="2" xfId="0" applyFont="1" applyBorder="1" applyAlignment="1" applyProtection="1">
      <alignment horizontal="left" vertical="center"/>
      <protection hidden="1"/>
    </xf>
    <xf numFmtId="0" fontId="21" fillId="0" borderId="3" xfId="0" applyFont="1" applyBorder="1" applyAlignment="1" applyProtection="1">
      <alignment horizontal="left" vertical="center"/>
      <protection hidden="1"/>
    </xf>
    <xf numFmtId="0" fontId="20" fillId="0" borderId="23" xfId="0" applyFont="1" applyBorder="1" applyAlignment="1" applyProtection="1">
      <alignment horizontal="left" vertical="top"/>
      <protection hidden="1"/>
    </xf>
    <xf numFmtId="0" fontId="20" fillId="0" borderId="0" xfId="0" applyFont="1" applyBorder="1" applyAlignment="1" applyProtection="1">
      <alignment horizontal="left" vertical="top"/>
      <protection hidden="1"/>
    </xf>
    <xf numFmtId="0" fontId="20" fillId="0" borderId="5" xfId="0" applyFont="1" applyBorder="1" applyAlignment="1" applyProtection="1">
      <alignment horizontal="left" vertical="top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5" fillId="2" borderId="13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center" vertical="top" wrapText="1"/>
      <protection hidden="1"/>
    </xf>
    <xf numFmtId="0" fontId="15" fillId="0" borderId="2" xfId="0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center" vertical="top" wrapText="1"/>
      <protection hidden="1"/>
    </xf>
    <xf numFmtId="0" fontId="15" fillId="0" borderId="4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5" xfId="0" applyFont="1" applyBorder="1" applyAlignment="1" applyProtection="1">
      <alignment horizontal="center" vertical="top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1" fillId="0" borderId="9" xfId="0" applyFont="1" applyBorder="1" applyAlignment="1" applyProtection="1">
      <alignment horizontal="left" vertical="top" wrapText="1"/>
      <protection hidden="1"/>
    </xf>
    <xf numFmtId="0" fontId="26" fillId="0" borderId="1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vertical="top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7" xfId="0" applyFont="1" applyBorder="1" applyAlignment="1" applyProtection="1">
      <alignment horizontal="left" vertical="top" wrapText="1"/>
      <protection hidden="1"/>
    </xf>
    <xf numFmtId="0" fontId="26" fillId="0" borderId="8" xfId="0" applyFont="1" applyBorder="1" applyAlignment="1" applyProtection="1">
      <alignment horizontal="left" vertical="top" wrapText="1"/>
      <protection hidden="1"/>
    </xf>
    <xf numFmtId="0" fontId="26" fillId="0" borderId="9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6" fillId="0" borderId="16" xfId="0" applyFont="1" applyBorder="1" applyAlignment="1" applyProtection="1">
      <alignment horizontal="center" vertical="center" shrinkToFit="1"/>
      <protection hidden="1"/>
    </xf>
    <xf numFmtId="0" fontId="16" fillId="0" borderId="16" xfId="0" applyFont="1" applyBorder="1" applyAlignment="1" applyProtection="1">
      <alignment horizontal="left" vertical="center" wrapText="1" shrinkToFit="1"/>
      <protection hidden="1"/>
    </xf>
    <xf numFmtId="0" fontId="16" fillId="0" borderId="14" xfId="0" applyFont="1" applyBorder="1" applyAlignment="1" applyProtection="1">
      <alignment horizontal="left" vertical="center" wrapText="1" shrinkToFit="1"/>
      <protection hidden="1"/>
    </xf>
    <xf numFmtId="0" fontId="16" fillId="0" borderId="15" xfId="0" applyFont="1" applyBorder="1" applyAlignment="1" applyProtection="1">
      <alignment horizontal="left" vertical="center" wrapText="1" shrinkToFit="1"/>
      <protection hidden="1"/>
    </xf>
    <xf numFmtId="43" fontId="14" fillId="0" borderId="16" xfId="1" applyFont="1" applyBorder="1" applyAlignment="1" applyProtection="1">
      <alignment horizontal="right" vertical="center" shrinkToFit="1"/>
      <protection hidden="1"/>
    </xf>
    <xf numFmtId="43" fontId="14" fillId="0" borderId="14" xfId="1" applyFont="1" applyBorder="1" applyAlignment="1" applyProtection="1">
      <alignment horizontal="right" vertical="center" shrinkToFit="1"/>
      <protection hidden="1"/>
    </xf>
    <xf numFmtId="43" fontId="14" fillId="0" borderId="17" xfId="1" applyFont="1" applyBorder="1" applyAlignment="1" applyProtection="1">
      <alignment horizontal="right" vertical="center" shrinkToFit="1"/>
      <protection hidden="1"/>
    </xf>
    <xf numFmtId="10" fontId="14" fillId="0" borderId="16" xfId="2" applyNumberFormat="1" applyFont="1" applyBorder="1" applyAlignment="1" applyProtection="1">
      <alignment horizontal="center" vertical="center" shrinkToFit="1"/>
      <protection hidden="1"/>
    </xf>
    <xf numFmtId="10" fontId="14" fillId="0" borderId="14" xfId="2" applyNumberFormat="1" applyFont="1" applyBorder="1" applyAlignment="1" applyProtection="1">
      <alignment horizontal="center" vertical="center" shrinkToFit="1"/>
      <protection hidden="1"/>
    </xf>
    <xf numFmtId="10" fontId="14" fillId="0" borderId="15" xfId="2" applyNumberFormat="1" applyFont="1" applyBorder="1" applyAlignment="1" applyProtection="1">
      <alignment horizontal="center" vertical="center" shrinkToFit="1"/>
      <protection hidden="1"/>
    </xf>
    <xf numFmtId="43" fontId="17" fillId="0" borderId="19" xfId="1" applyFont="1" applyBorder="1" applyAlignment="1" applyProtection="1">
      <alignment horizontal="center" vertical="center"/>
      <protection hidden="1"/>
    </xf>
    <xf numFmtId="43" fontId="17" fillId="0" borderId="20" xfId="1" applyFont="1" applyBorder="1" applyAlignment="1" applyProtection="1">
      <alignment horizontal="center" vertical="center"/>
      <protection hidden="1"/>
    </xf>
    <xf numFmtId="43" fontId="12" fillId="0" borderId="16" xfId="1" applyFont="1" applyBorder="1" applyAlignment="1" applyProtection="1">
      <alignment horizontal="right" vertical="center" shrinkToFit="1"/>
      <protection hidden="1"/>
    </xf>
    <xf numFmtId="43" fontId="12" fillId="0" borderId="14" xfId="1" applyFont="1" applyBorder="1" applyAlignment="1" applyProtection="1">
      <alignment horizontal="right" vertical="center" shrinkToFit="1"/>
      <protection hidden="1"/>
    </xf>
    <xf numFmtId="43" fontId="12" fillId="0" borderId="17" xfId="1" applyFont="1" applyBorder="1" applyAlignment="1" applyProtection="1">
      <alignment horizontal="right" vertical="center" shrinkToFit="1"/>
      <protection hidden="1"/>
    </xf>
    <xf numFmtId="43" fontId="17" fillId="0" borderId="14" xfId="1" applyFont="1" applyBorder="1" applyAlignment="1" applyProtection="1">
      <alignment horizontal="center" vertical="center"/>
      <protection hidden="1"/>
    </xf>
    <xf numFmtId="43" fontId="17" fillId="0" borderId="17" xfId="1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164" fontId="12" fillId="0" borderId="16" xfId="1" applyNumberFormat="1" applyFont="1" applyBorder="1" applyAlignment="1" applyProtection="1">
      <alignment horizontal="center" vertical="center" shrinkToFit="1"/>
      <protection hidden="1"/>
    </xf>
    <xf numFmtId="164" fontId="12" fillId="0" borderId="14" xfId="1" applyNumberFormat="1" applyFont="1" applyBorder="1" applyAlignment="1" applyProtection="1">
      <alignment horizontal="center" vertical="center" shrinkToFit="1"/>
      <protection hidden="1"/>
    </xf>
    <xf numFmtId="164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 wrapText="1"/>
      <protection hidden="1"/>
    </xf>
    <xf numFmtId="43" fontId="15" fillId="0" borderId="14" xfId="1" applyFont="1" applyBorder="1" applyAlignment="1" applyProtection="1">
      <alignment horizontal="center" vertical="center"/>
      <protection hidden="1"/>
    </xf>
    <xf numFmtId="43" fontId="15" fillId="0" borderId="17" xfId="1" applyFont="1" applyBorder="1" applyAlignment="1" applyProtection="1">
      <alignment horizontal="center" vertical="center"/>
      <protection hidden="1"/>
    </xf>
    <xf numFmtId="43" fontId="31" fillId="0" borderId="14" xfId="1" applyFont="1" applyBorder="1" applyAlignment="1" applyProtection="1">
      <alignment horizontal="center" vertical="center" shrinkToFit="1"/>
      <protection hidden="1"/>
    </xf>
    <xf numFmtId="43" fontId="31" fillId="0" borderId="17" xfId="1" applyFont="1" applyBorder="1" applyAlignment="1" applyProtection="1">
      <alignment horizontal="center" vertical="center" shrinkToFit="1"/>
      <protection hidden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ynamic-Excel-Fil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AddIns/Gword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namic Filter Demo"/>
      <sheetName val="UniqueList"/>
    </sheetNames>
    <sheetDataSet>
      <sheetData sheetId="0"/>
      <sheetData sheetId="1">
        <row r="2">
          <cell r="A2" t="str">
            <v>India</v>
          </cell>
        </row>
        <row r="3">
          <cell r="A3" t="str">
            <v>China</v>
          </cell>
        </row>
        <row r="4">
          <cell r="A4" t="str">
            <v>Japan</v>
          </cell>
        </row>
        <row r="5">
          <cell r="A5" t="str">
            <v>US</v>
          </cell>
        </row>
        <row r="6">
          <cell r="A6" t="str">
            <v>Indonesia</v>
          </cell>
        </row>
        <row r="7">
          <cell r="A7" t="str">
            <v>Philippines</v>
          </cell>
        </row>
        <row r="8">
          <cell r="A8" t="str">
            <v>Singapore</v>
          </cell>
        </row>
        <row r="9">
          <cell r="A9" t="str">
            <v>Canada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gword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jeshmkhaniy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4"/>
  <sheetViews>
    <sheetView workbookViewId="0">
      <selection activeCell="C20" sqref="C20"/>
    </sheetView>
  </sheetViews>
  <sheetFormatPr defaultColWidth="0" defaultRowHeight="12.75" zeroHeight="1" x14ac:dyDescent="0.2"/>
  <cols>
    <col min="1" max="1" width="9.140625" style="7" customWidth="1"/>
    <col min="2" max="2" width="20.42578125" style="7" customWidth="1"/>
    <col min="3" max="3" width="41.42578125" style="72" bestFit="1" customWidth="1"/>
    <col min="4" max="4" width="9.140625" style="72" customWidth="1"/>
    <col min="5" max="16384" width="9.140625" style="72" hidden="1"/>
  </cols>
  <sheetData>
    <row r="1" spans="2:3" s="7" customFormat="1" x14ac:dyDescent="0.2"/>
    <row r="2" spans="2:3" s="7" customFormat="1" ht="20.25" x14ac:dyDescent="0.3">
      <c r="B2" s="102" t="s">
        <v>158</v>
      </c>
    </row>
    <row r="3" spans="2:3" s="7" customFormat="1" x14ac:dyDescent="0.2"/>
    <row r="4" spans="2:3" x14ac:dyDescent="0.2">
      <c r="B4" s="103" t="s">
        <v>1</v>
      </c>
      <c r="C4" s="97" t="s">
        <v>12</v>
      </c>
    </row>
    <row r="5" spans="2:3" x14ac:dyDescent="0.2">
      <c r="B5" s="103" t="s">
        <v>18</v>
      </c>
      <c r="C5" s="97" t="s">
        <v>20</v>
      </c>
    </row>
    <row r="6" spans="2:3" x14ac:dyDescent="0.2">
      <c r="B6" s="103" t="s">
        <v>0</v>
      </c>
      <c r="C6" s="97" t="s">
        <v>19</v>
      </c>
    </row>
    <row r="7" spans="2:3" x14ac:dyDescent="0.2">
      <c r="B7" s="103" t="s">
        <v>3</v>
      </c>
      <c r="C7" s="97" t="s">
        <v>13</v>
      </c>
    </row>
    <row r="8" spans="2:3" x14ac:dyDescent="0.2">
      <c r="B8" s="103" t="s">
        <v>126</v>
      </c>
      <c r="C8" s="152">
        <f>VLOOKUP(C7,'Service Details'!$J$4:$K$40,2,)</f>
        <v>27</v>
      </c>
    </row>
    <row r="9" spans="2:3" x14ac:dyDescent="0.2">
      <c r="B9" s="103" t="s">
        <v>2</v>
      </c>
      <c r="C9" s="97" t="s">
        <v>14</v>
      </c>
    </row>
    <row r="10" spans="2:3" x14ac:dyDescent="0.2">
      <c r="B10" s="103" t="s">
        <v>4</v>
      </c>
      <c r="C10" s="97" t="s">
        <v>15</v>
      </c>
    </row>
    <row r="11" spans="2:3" x14ac:dyDescent="0.2">
      <c r="B11" s="103" t="s">
        <v>5</v>
      </c>
      <c r="C11" s="97" t="s">
        <v>16</v>
      </c>
    </row>
    <row r="12" spans="2:3" x14ac:dyDescent="0.2">
      <c r="B12" s="103" t="s">
        <v>6</v>
      </c>
      <c r="C12" s="97" t="s">
        <v>17</v>
      </c>
    </row>
    <row r="13" spans="2:3" x14ac:dyDescent="0.2">
      <c r="B13" s="103" t="s">
        <v>150</v>
      </c>
      <c r="C13" s="98" t="s">
        <v>152</v>
      </c>
    </row>
    <row r="14" spans="2:3" x14ac:dyDescent="0.2">
      <c r="B14" s="103" t="s">
        <v>151</v>
      </c>
      <c r="C14" s="99">
        <v>9773860611</v>
      </c>
    </row>
    <row r="15" spans="2:3" x14ac:dyDescent="0.2"/>
    <row r="16" spans="2:3" ht="15" x14ac:dyDescent="0.2">
      <c r="B16" s="104" t="s">
        <v>8</v>
      </c>
      <c r="C16" s="100"/>
    </row>
    <row r="17" spans="2:3" x14ac:dyDescent="0.2">
      <c r="B17" s="103" t="s">
        <v>9</v>
      </c>
      <c r="C17" s="101" t="s">
        <v>147</v>
      </c>
    </row>
    <row r="18" spans="2:3" x14ac:dyDescent="0.2">
      <c r="B18" s="103" t="s">
        <v>10</v>
      </c>
      <c r="C18" s="101" t="s">
        <v>148</v>
      </c>
    </row>
    <row r="19" spans="2:3" x14ac:dyDescent="0.2">
      <c r="B19" s="103" t="s">
        <v>7</v>
      </c>
      <c r="C19" s="101" t="s">
        <v>12</v>
      </c>
    </row>
    <row r="20" spans="2:3" x14ac:dyDescent="0.2">
      <c r="B20" s="103" t="s">
        <v>11</v>
      </c>
      <c r="C20" s="101" t="s">
        <v>149</v>
      </c>
    </row>
    <row r="21" spans="2:3" x14ac:dyDescent="0.2">
      <c r="C21" s="100"/>
    </row>
    <row r="22" spans="2:3" x14ac:dyDescent="0.2">
      <c r="C22" s="100"/>
    </row>
    <row r="23" spans="2:3" x14ac:dyDescent="0.2">
      <c r="C23" s="100"/>
    </row>
    <row r="24" spans="2:3" x14ac:dyDescent="0.2">
      <c r="C24" s="100"/>
    </row>
    <row r="25" spans="2:3" x14ac:dyDescent="0.2">
      <c r="C25" s="100"/>
    </row>
    <row r="26" spans="2:3" x14ac:dyDescent="0.2"/>
    <row r="27" spans="2:3" x14ac:dyDescent="0.2"/>
    <row r="28" spans="2:3" x14ac:dyDescent="0.2"/>
    <row r="29" spans="2:3" x14ac:dyDescent="0.2"/>
    <row r="30" spans="2:3" x14ac:dyDescent="0.2"/>
    <row r="31" spans="2:3" x14ac:dyDescent="0.2"/>
    <row r="32" spans="2: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</sheetData>
  <sheetProtection algorithmName="SHA-512" hashValue="/fyvJCR18L488uS3WJUifD7tfTot22wJuCanLe/m/O6R/RN/cOzl6+gMMvaFZBFcR18I3DKmoNK+KKmTtcOqEw==" saltValue="k40k3lrVe8y141E0i5lWjA==" spinCount="100000" sheet="1" objects="1" scenarios="1"/>
  <dataValidations count="2">
    <dataValidation type="list" allowBlank="1" showInputMessage="1" showErrorMessage="1" sqref="C9">
      <formula1>"Yes, No"</formula1>
    </dataValidation>
    <dataValidation type="textLength" operator="equal" allowBlank="1" showInputMessage="1" showErrorMessage="1" sqref="C10">
      <formula1>15</formula1>
    </dataValidation>
  </dataValidations>
  <hyperlinks>
    <hyperlink ref="C13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'Service Details'!$J$4:$J$40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"/>
  <sheetViews>
    <sheetView workbookViewId="0">
      <selection activeCell="C22" sqref="C22"/>
    </sheetView>
  </sheetViews>
  <sheetFormatPr defaultColWidth="0" defaultRowHeight="12.75" zeroHeight="1" x14ac:dyDescent="0.2"/>
  <cols>
    <col min="1" max="1" width="4.42578125" style="105" customWidth="1"/>
    <col min="2" max="2" width="10.42578125" style="106" customWidth="1"/>
    <col min="3" max="3" width="54.140625" style="106" bestFit="1" customWidth="1"/>
    <col min="4" max="4" width="32.85546875" style="105" bestFit="1" customWidth="1"/>
    <col min="5" max="5" width="10.140625" style="105" bestFit="1" customWidth="1"/>
    <col min="6" max="6" width="10" style="105" customWidth="1"/>
    <col min="7" max="7" width="11.85546875" style="105" hidden="1" customWidth="1"/>
    <col min="8" max="9" width="0" style="105" hidden="1" customWidth="1"/>
    <col min="10" max="10" width="24.42578125" style="105" hidden="1" customWidth="1"/>
    <col min="11" max="11" width="0" style="105" hidden="1" customWidth="1"/>
    <col min="12" max="12" width="9.140625" style="105" customWidth="1"/>
    <col min="13" max="16384" width="9.140625" style="105" hidden="1"/>
  </cols>
  <sheetData>
    <row r="1" spans="2:11" customFormat="1" ht="18.75" customHeight="1" x14ac:dyDescent="0.2">
      <c r="B1" s="106"/>
      <c r="C1" s="106"/>
      <c r="D1" s="80"/>
      <c r="E1" s="80"/>
      <c r="F1" s="80"/>
    </row>
    <row r="2" spans="2:11" customFormat="1" ht="23.25" customHeight="1" x14ac:dyDescent="0.2">
      <c r="B2" s="106"/>
      <c r="C2" s="106"/>
      <c r="D2" s="80"/>
      <c r="E2" s="80"/>
      <c r="F2" s="80"/>
      <c r="G2" s="1"/>
    </row>
    <row r="3" spans="2:11" customFormat="1" x14ac:dyDescent="0.2">
      <c r="B3" s="106"/>
      <c r="C3" s="106"/>
      <c r="D3" s="80"/>
      <c r="E3" s="80"/>
      <c r="F3" s="80"/>
      <c r="J3" s="2" t="s">
        <v>127</v>
      </c>
      <c r="K3" s="2" t="s">
        <v>126</v>
      </c>
    </row>
    <row r="4" spans="2:11" customFormat="1" ht="51" x14ac:dyDescent="0.2">
      <c r="B4" s="107" t="s">
        <v>43</v>
      </c>
      <c r="C4" s="108" t="s">
        <v>35</v>
      </c>
      <c r="D4" s="81" t="s">
        <v>36</v>
      </c>
      <c r="E4" s="81" t="s">
        <v>21</v>
      </c>
      <c r="F4" s="81" t="s">
        <v>22</v>
      </c>
      <c r="G4" s="14" t="s">
        <v>85</v>
      </c>
      <c r="H4" s="4" t="s">
        <v>84</v>
      </c>
      <c r="I4" s="2"/>
      <c r="J4" t="s">
        <v>91</v>
      </c>
      <c r="K4">
        <v>1</v>
      </c>
    </row>
    <row r="5" spans="2:11" customFormat="1" x14ac:dyDescent="0.2">
      <c r="B5" s="106">
        <v>998221</v>
      </c>
      <c r="C5" s="109" t="s">
        <v>23</v>
      </c>
      <c r="D5" s="82" t="s">
        <v>42</v>
      </c>
      <c r="E5" s="82">
        <v>9982</v>
      </c>
      <c r="F5" s="83">
        <v>0.18</v>
      </c>
      <c r="G5" s="1" t="s">
        <v>86</v>
      </c>
      <c r="H5">
        <v>15000</v>
      </c>
      <c r="J5" t="s">
        <v>93</v>
      </c>
      <c r="K5">
        <v>2</v>
      </c>
    </row>
    <row r="6" spans="2:11" customFormat="1" x14ac:dyDescent="0.2">
      <c r="B6" s="106">
        <v>998222</v>
      </c>
      <c r="C6" s="106" t="s">
        <v>24</v>
      </c>
      <c r="D6" s="80" t="s">
        <v>24</v>
      </c>
      <c r="E6" s="82">
        <v>9982</v>
      </c>
      <c r="F6" s="83">
        <v>0.18</v>
      </c>
      <c r="G6" s="1" t="s">
        <v>87</v>
      </c>
      <c r="H6">
        <v>25</v>
      </c>
      <c r="J6" t="s">
        <v>95</v>
      </c>
      <c r="K6">
        <v>3</v>
      </c>
    </row>
    <row r="7" spans="2:11" customFormat="1" x14ac:dyDescent="0.2">
      <c r="B7" s="106">
        <v>998223</v>
      </c>
      <c r="C7" s="106" t="s">
        <v>25</v>
      </c>
      <c r="D7" s="80" t="s">
        <v>25</v>
      </c>
      <c r="E7" s="82">
        <v>9982</v>
      </c>
      <c r="F7" s="83">
        <v>0.18</v>
      </c>
      <c r="G7" s="1" t="s">
        <v>90</v>
      </c>
      <c r="H7">
        <v>1500</v>
      </c>
      <c r="J7" t="s">
        <v>97</v>
      </c>
      <c r="K7">
        <v>4</v>
      </c>
    </row>
    <row r="8" spans="2:11" customFormat="1" x14ac:dyDescent="0.2">
      <c r="B8" s="106">
        <v>998224</v>
      </c>
      <c r="C8" s="106" t="s">
        <v>26</v>
      </c>
      <c r="D8" s="82" t="s">
        <v>37</v>
      </c>
      <c r="E8" s="82">
        <v>9982</v>
      </c>
      <c r="F8" s="83">
        <v>0.18</v>
      </c>
      <c r="G8" s="1" t="s">
        <v>86</v>
      </c>
      <c r="H8">
        <v>7500</v>
      </c>
      <c r="J8" t="s">
        <v>99</v>
      </c>
      <c r="K8">
        <v>5</v>
      </c>
    </row>
    <row r="9" spans="2:11" customFormat="1" x14ac:dyDescent="0.2">
      <c r="B9" s="106">
        <v>998231</v>
      </c>
      <c r="C9" s="106" t="s">
        <v>27</v>
      </c>
      <c r="D9" s="82" t="s">
        <v>44</v>
      </c>
      <c r="E9" s="82">
        <v>9982</v>
      </c>
      <c r="F9" s="83">
        <v>0.18</v>
      </c>
      <c r="G9" s="1" t="s">
        <v>86</v>
      </c>
      <c r="H9">
        <v>2500</v>
      </c>
      <c r="J9" t="s">
        <v>101</v>
      </c>
      <c r="K9">
        <v>6</v>
      </c>
    </row>
    <row r="10" spans="2:11" customFormat="1" x14ac:dyDescent="0.2">
      <c r="B10" s="106">
        <v>998232</v>
      </c>
      <c r="C10" s="106" t="s">
        <v>28</v>
      </c>
      <c r="D10" s="82" t="s">
        <v>45</v>
      </c>
      <c r="E10" s="82">
        <v>9982</v>
      </c>
      <c r="F10" s="83">
        <v>0.18</v>
      </c>
      <c r="G10" s="1" t="s">
        <v>88</v>
      </c>
      <c r="H10">
        <v>1500</v>
      </c>
      <c r="J10" t="s">
        <v>102</v>
      </c>
      <c r="K10">
        <v>7</v>
      </c>
    </row>
    <row r="11" spans="2:11" customFormat="1" x14ac:dyDescent="0.2">
      <c r="B11" s="106">
        <v>99823</v>
      </c>
      <c r="C11" s="106"/>
      <c r="D11" s="82" t="s">
        <v>46</v>
      </c>
      <c r="E11" s="82">
        <v>9982</v>
      </c>
      <c r="F11" s="83">
        <v>0.18</v>
      </c>
      <c r="G11" s="1" t="s">
        <v>87</v>
      </c>
      <c r="H11">
        <v>250</v>
      </c>
      <c r="J11" t="s">
        <v>104</v>
      </c>
      <c r="K11">
        <v>8</v>
      </c>
    </row>
    <row r="12" spans="2:11" customFormat="1" x14ac:dyDescent="0.2">
      <c r="B12" s="106">
        <v>99823</v>
      </c>
      <c r="C12" s="106"/>
      <c r="D12" s="82" t="s">
        <v>47</v>
      </c>
      <c r="E12" s="82">
        <v>9982</v>
      </c>
      <c r="F12" s="83">
        <v>0.18</v>
      </c>
      <c r="G12" s="1" t="s">
        <v>87</v>
      </c>
      <c r="H12">
        <v>250</v>
      </c>
      <c r="J12" t="s">
        <v>106</v>
      </c>
      <c r="K12">
        <v>9</v>
      </c>
    </row>
    <row r="13" spans="2:11" customFormat="1" x14ac:dyDescent="0.2">
      <c r="B13" s="106">
        <v>99823</v>
      </c>
      <c r="C13" s="106"/>
      <c r="D13" s="82" t="s">
        <v>48</v>
      </c>
      <c r="E13" s="82">
        <v>9982</v>
      </c>
      <c r="F13" s="83">
        <v>0.18</v>
      </c>
      <c r="G13" s="1" t="s">
        <v>87</v>
      </c>
      <c r="H13">
        <v>1250</v>
      </c>
      <c r="J13" t="s">
        <v>107</v>
      </c>
      <c r="K13">
        <v>10</v>
      </c>
    </row>
    <row r="14" spans="2:11" customFormat="1" x14ac:dyDescent="0.2">
      <c r="B14" s="106">
        <v>99823</v>
      </c>
      <c r="C14" s="106"/>
      <c r="D14" s="82" t="s">
        <v>49</v>
      </c>
      <c r="E14" s="82">
        <v>9982</v>
      </c>
      <c r="F14" s="83">
        <v>0.18</v>
      </c>
      <c r="G14" s="1" t="s">
        <v>89</v>
      </c>
      <c r="H14">
        <v>2000</v>
      </c>
      <c r="J14" t="s">
        <v>109</v>
      </c>
      <c r="K14">
        <v>11</v>
      </c>
    </row>
    <row r="15" spans="2:11" customFormat="1" x14ac:dyDescent="0.2">
      <c r="B15" s="106">
        <v>99823</v>
      </c>
      <c r="C15" s="106"/>
      <c r="D15" s="82" t="s">
        <v>50</v>
      </c>
      <c r="E15" s="82">
        <v>9982</v>
      </c>
      <c r="F15" s="83">
        <v>0.18</v>
      </c>
      <c r="G15" s="1" t="s">
        <v>86</v>
      </c>
      <c r="H15">
        <v>3000</v>
      </c>
      <c r="J15" t="s">
        <v>111</v>
      </c>
      <c r="K15">
        <v>12</v>
      </c>
    </row>
    <row r="16" spans="2:11" customFormat="1" x14ac:dyDescent="0.2">
      <c r="B16" s="106">
        <v>998240</v>
      </c>
      <c r="C16" s="106" t="s">
        <v>29</v>
      </c>
      <c r="D16" s="82" t="s">
        <v>41</v>
      </c>
      <c r="E16" s="82">
        <v>9982</v>
      </c>
      <c r="F16" s="83">
        <v>0.18</v>
      </c>
      <c r="J16" t="s">
        <v>113</v>
      </c>
      <c r="K16">
        <v>13</v>
      </c>
    </row>
    <row r="17" spans="2:11" customFormat="1" ht="38.25" x14ac:dyDescent="0.2">
      <c r="B17" s="106">
        <v>998311</v>
      </c>
      <c r="C17" s="110" t="s">
        <v>30</v>
      </c>
      <c r="D17" s="82" t="s">
        <v>38</v>
      </c>
      <c r="E17" s="84">
        <v>9983</v>
      </c>
      <c r="F17" s="83">
        <v>0.18</v>
      </c>
      <c r="G17" s="1" t="s">
        <v>86</v>
      </c>
      <c r="J17" t="s">
        <v>115</v>
      </c>
      <c r="K17">
        <v>14</v>
      </c>
    </row>
    <row r="18" spans="2:11" customFormat="1" x14ac:dyDescent="0.2">
      <c r="B18" s="106">
        <v>998312</v>
      </c>
      <c r="C18" s="106" t="s">
        <v>31</v>
      </c>
      <c r="D18" s="82" t="s">
        <v>39</v>
      </c>
      <c r="E18" s="82">
        <v>9983</v>
      </c>
      <c r="F18" s="83">
        <v>0.18</v>
      </c>
      <c r="G18" s="1" t="s">
        <v>86</v>
      </c>
      <c r="J18" t="s">
        <v>117</v>
      </c>
      <c r="K18">
        <v>15</v>
      </c>
    </row>
    <row r="19" spans="2:11" customFormat="1" x14ac:dyDescent="0.2">
      <c r="B19" s="106">
        <v>998395</v>
      </c>
      <c r="C19" s="106" t="s">
        <v>32</v>
      </c>
      <c r="D19" s="80" t="s">
        <v>32</v>
      </c>
      <c r="E19" s="82">
        <v>9983</v>
      </c>
      <c r="F19" s="83">
        <v>0.18</v>
      </c>
      <c r="G19" s="1" t="s">
        <v>87</v>
      </c>
      <c r="J19" t="s">
        <v>119</v>
      </c>
      <c r="K19">
        <v>16</v>
      </c>
    </row>
    <row r="20" spans="2:11" customFormat="1" x14ac:dyDescent="0.2">
      <c r="B20" s="106">
        <v>998396</v>
      </c>
      <c r="C20" s="106" t="s">
        <v>33</v>
      </c>
      <c r="D20" s="82" t="s">
        <v>33</v>
      </c>
      <c r="E20" s="82">
        <v>9983</v>
      </c>
      <c r="F20" s="83">
        <v>0.18</v>
      </c>
      <c r="G20" s="1" t="s">
        <v>87</v>
      </c>
      <c r="J20" t="s">
        <v>121</v>
      </c>
      <c r="K20">
        <v>17</v>
      </c>
    </row>
    <row r="21" spans="2:11" customFormat="1" x14ac:dyDescent="0.2">
      <c r="B21" s="106">
        <v>998393</v>
      </c>
      <c r="C21" s="106" t="s">
        <v>34</v>
      </c>
      <c r="D21" s="82" t="s">
        <v>40</v>
      </c>
      <c r="E21" s="82">
        <v>9983</v>
      </c>
      <c r="F21" s="83">
        <v>0.18</v>
      </c>
      <c r="G21" s="1" t="s">
        <v>87</v>
      </c>
      <c r="J21" t="s">
        <v>123</v>
      </c>
      <c r="K21">
        <v>18</v>
      </c>
    </row>
    <row r="22" spans="2:11" customFormat="1" x14ac:dyDescent="0.2">
      <c r="B22" s="106"/>
      <c r="C22" s="106"/>
      <c r="D22" s="82"/>
      <c r="E22" s="82"/>
      <c r="F22" s="83"/>
      <c r="J22" t="s">
        <v>92</v>
      </c>
      <c r="K22">
        <v>19</v>
      </c>
    </row>
    <row r="23" spans="2:11" customFormat="1" x14ac:dyDescent="0.2">
      <c r="B23" s="106"/>
      <c r="C23" s="106"/>
      <c r="D23" s="82"/>
      <c r="E23" s="80"/>
      <c r="F23" s="83"/>
      <c r="J23" t="s">
        <v>94</v>
      </c>
      <c r="K23">
        <v>20</v>
      </c>
    </row>
    <row r="24" spans="2:11" customFormat="1" x14ac:dyDescent="0.2">
      <c r="B24" s="106"/>
      <c r="C24" s="106"/>
      <c r="D24" s="82"/>
      <c r="E24" s="80"/>
      <c r="F24" s="83"/>
      <c r="J24" t="s">
        <v>96</v>
      </c>
      <c r="K24">
        <v>21</v>
      </c>
    </row>
    <row r="25" spans="2:11" customFormat="1" x14ac:dyDescent="0.2">
      <c r="B25" s="106"/>
      <c r="C25" s="106"/>
      <c r="D25" s="80"/>
      <c r="E25" s="80"/>
      <c r="F25" s="80"/>
      <c r="J25" t="s">
        <v>98</v>
      </c>
      <c r="K25">
        <v>22</v>
      </c>
    </row>
    <row r="26" spans="2:11" customFormat="1" x14ac:dyDescent="0.2">
      <c r="B26" s="106"/>
      <c r="C26" s="106"/>
      <c r="D26" s="80"/>
      <c r="E26" s="80"/>
      <c r="F26" s="80"/>
      <c r="J26" t="s">
        <v>100</v>
      </c>
      <c r="K26">
        <v>23</v>
      </c>
    </row>
    <row r="27" spans="2:11" customFormat="1" x14ac:dyDescent="0.2">
      <c r="B27" s="106"/>
      <c r="C27" s="106"/>
      <c r="D27" s="80"/>
      <c r="E27" s="80"/>
      <c r="F27" s="80"/>
      <c r="J27" t="s">
        <v>62</v>
      </c>
      <c r="K27">
        <v>24</v>
      </c>
    </row>
    <row r="28" spans="2:11" customFormat="1" x14ac:dyDescent="0.2">
      <c r="B28" s="106"/>
      <c r="C28" s="106"/>
      <c r="D28" s="80"/>
      <c r="E28" s="80"/>
      <c r="F28" s="80"/>
      <c r="J28" t="s">
        <v>103</v>
      </c>
      <c r="K28">
        <v>25</v>
      </c>
    </row>
    <row r="29" spans="2:11" customFormat="1" x14ac:dyDescent="0.2">
      <c r="B29" s="106"/>
      <c r="C29" s="106"/>
      <c r="D29" s="80"/>
      <c r="E29" s="80"/>
      <c r="F29" s="80"/>
      <c r="J29" t="s">
        <v>105</v>
      </c>
      <c r="K29">
        <v>26</v>
      </c>
    </row>
    <row r="30" spans="2:11" customFormat="1" x14ac:dyDescent="0.2">
      <c r="B30" s="106"/>
      <c r="C30" s="106"/>
      <c r="D30" s="80"/>
      <c r="E30" s="80"/>
      <c r="F30" s="80"/>
      <c r="J30" t="s">
        <v>13</v>
      </c>
      <c r="K30">
        <v>27</v>
      </c>
    </row>
    <row r="31" spans="2:11" x14ac:dyDescent="0.2">
      <c r="J31" s="105" t="s">
        <v>108</v>
      </c>
      <c r="K31" s="105">
        <v>28</v>
      </c>
    </row>
    <row r="32" spans="2:11" x14ac:dyDescent="0.2">
      <c r="J32" s="105" t="s">
        <v>110</v>
      </c>
      <c r="K32" s="105">
        <v>29</v>
      </c>
    </row>
    <row r="33" spans="10:11" x14ac:dyDescent="0.2">
      <c r="J33" s="105" t="s">
        <v>112</v>
      </c>
      <c r="K33" s="105">
        <v>30</v>
      </c>
    </row>
    <row r="34" spans="10:11" x14ac:dyDescent="0.2">
      <c r="J34" s="105" t="s">
        <v>114</v>
      </c>
      <c r="K34" s="105">
        <v>31</v>
      </c>
    </row>
    <row r="35" spans="10:11" hidden="1" x14ac:dyDescent="0.2">
      <c r="J35" s="105" t="s">
        <v>116</v>
      </c>
      <c r="K35" s="105">
        <v>32</v>
      </c>
    </row>
    <row r="36" spans="10:11" hidden="1" x14ac:dyDescent="0.2">
      <c r="J36" s="105" t="s">
        <v>118</v>
      </c>
      <c r="K36" s="105">
        <v>33</v>
      </c>
    </row>
    <row r="37" spans="10:11" hidden="1" x14ac:dyDescent="0.2">
      <c r="J37" s="105" t="s">
        <v>120</v>
      </c>
      <c r="K37" s="105">
        <v>34</v>
      </c>
    </row>
    <row r="38" spans="10:11" hidden="1" x14ac:dyDescent="0.2">
      <c r="J38" s="105" t="s">
        <v>122</v>
      </c>
      <c r="K38" s="105">
        <v>35</v>
      </c>
    </row>
    <row r="39" spans="10:11" hidden="1" x14ac:dyDescent="0.2">
      <c r="J39" s="105" t="s">
        <v>124</v>
      </c>
      <c r="K39" s="105">
        <v>36</v>
      </c>
    </row>
    <row r="40" spans="10:11" hidden="1" x14ac:dyDescent="0.2">
      <c r="J40" s="105" t="s">
        <v>125</v>
      </c>
      <c r="K40" s="105">
        <v>37</v>
      </c>
    </row>
  </sheetData>
  <sheetProtection algorithmName="SHA-512" hashValue="FQLTF9MR8uSoHiFdMGzQOuodOTyEeyR+uu72csxzlAPxXeBFgZG09T22xxoslck0hz3gwgUxhsAiAE3kR4DyVg==" saltValue="dZJ+ZK3y2sfaFSgqtebDV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38"/>
  <sheetViews>
    <sheetView topLeftCell="G1" workbookViewId="0">
      <selection activeCell="S4" sqref="S4"/>
    </sheetView>
  </sheetViews>
  <sheetFormatPr defaultRowHeight="12.75" x14ac:dyDescent="0.2"/>
  <cols>
    <col min="1" max="1" width="4" style="7" customWidth="1"/>
    <col min="2" max="2" width="27.42578125" style="7" customWidth="1"/>
    <col min="3" max="3" width="25.7109375" style="85" bestFit="1" customWidth="1"/>
    <col min="4" max="4" width="7.42578125" style="151" customWidth="1"/>
    <col min="5" max="5" width="20" style="7" customWidth="1"/>
    <col min="6" max="6" width="31.85546875" style="7" customWidth="1"/>
    <col min="7" max="7" width="22.28515625" style="7" customWidth="1"/>
    <col min="8" max="8" width="31" style="7" customWidth="1"/>
    <col min="9" max="9" width="23.85546875" style="7" customWidth="1"/>
    <col min="10" max="10" width="19" style="7" customWidth="1"/>
    <col min="11" max="16384" width="9.140625" style="7"/>
  </cols>
  <sheetData>
    <row r="1" spans="1:10" ht="15" x14ac:dyDescent="0.25">
      <c r="A1" s="79" t="s">
        <v>51</v>
      </c>
      <c r="B1" s="79"/>
      <c r="C1" s="145"/>
      <c r="D1" s="148"/>
      <c r="E1" s="79"/>
      <c r="F1" s="79"/>
      <c r="G1" s="79"/>
      <c r="H1" s="79"/>
      <c r="I1" s="79"/>
      <c r="J1" s="79"/>
    </row>
    <row r="2" spans="1:10" ht="15" x14ac:dyDescent="0.25">
      <c r="A2" s="5" t="s">
        <v>52</v>
      </c>
      <c r="B2" s="5" t="s">
        <v>53</v>
      </c>
      <c r="C2" s="146" t="s">
        <v>3</v>
      </c>
      <c r="D2" s="149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5" t="s">
        <v>59</v>
      </c>
      <c r="J2" s="5" t="s">
        <v>60</v>
      </c>
    </row>
    <row r="3" spans="1:10" x14ac:dyDescent="0.2">
      <c r="A3" s="6">
        <v>1</v>
      </c>
      <c r="B3" s="142" t="s">
        <v>61</v>
      </c>
      <c r="C3" s="147" t="s">
        <v>62</v>
      </c>
      <c r="D3" s="150">
        <f>IFERROR(VLOOKUP(C3,'Service Details'!$J$4:$K$40,2,),0)</f>
        <v>24</v>
      </c>
      <c r="E3" s="142" t="s">
        <v>63</v>
      </c>
      <c r="F3" s="142" t="s">
        <v>64</v>
      </c>
      <c r="G3" s="142" t="s">
        <v>65</v>
      </c>
      <c r="H3" s="142" t="s">
        <v>66</v>
      </c>
      <c r="I3" s="142" t="s">
        <v>67</v>
      </c>
      <c r="J3" s="143" t="s">
        <v>13</v>
      </c>
    </row>
    <row r="4" spans="1:10" x14ac:dyDescent="0.2">
      <c r="A4" s="6">
        <v>2</v>
      </c>
      <c r="B4" s="142"/>
      <c r="C4" s="147"/>
      <c r="D4" s="150">
        <f>IFERROR(VLOOKUP(C4,'Service Details'!$J$4:$K$40,2,),0)</f>
        <v>0</v>
      </c>
      <c r="E4" s="142"/>
      <c r="F4" s="142"/>
      <c r="G4" s="142"/>
      <c r="H4" s="142"/>
      <c r="I4" s="142"/>
      <c r="J4" s="143"/>
    </row>
    <row r="5" spans="1:10" x14ac:dyDescent="0.2">
      <c r="A5" s="6">
        <v>3</v>
      </c>
      <c r="B5" s="142"/>
      <c r="C5" s="147"/>
      <c r="D5" s="150">
        <f>IFERROR(VLOOKUP(C5,'Service Details'!$J$4:$K$40,2,),0)</f>
        <v>0</v>
      </c>
      <c r="E5" s="142"/>
      <c r="F5" s="142"/>
      <c r="G5" s="142"/>
      <c r="H5" s="142"/>
      <c r="I5" s="142"/>
      <c r="J5" s="143"/>
    </row>
    <row r="6" spans="1:10" x14ac:dyDescent="0.2">
      <c r="A6" s="6">
        <v>4</v>
      </c>
      <c r="B6" s="142"/>
      <c r="C6" s="147"/>
      <c r="D6" s="150">
        <f>IFERROR(VLOOKUP(C6,'Service Details'!$J$4:$K$40,2,),0)</f>
        <v>0</v>
      </c>
      <c r="E6" s="142"/>
      <c r="F6" s="142"/>
      <c r="G6" s="142"/>
      <c r="H6" s="142"/>
      <c r="I6" s="142"/>
      <c r="J6" s="143"/>
    </row>
    <row r="7" spans="1:10" x14ac:dyDescent="0.2">
      <c r="A7" s="6">
        <v>5</v>
      </c>
      <c r="B7" s="142"/>
      <c r="C7" s="147"/>
      <c r="D7" s="150">
        <f>IFERROR(VLOOKUP(C7,'Service Details'!$J$4:$K$40,2,),0)</f>
        <v>0</v>
      </c>
      <c r="E7" s="142"/>
      <c r="F7" s="142"/>
      <c r="G7" s="142"/>
      <c r="H7" s="142"/>
      <c r="I7" s="142"/>
      <c r="J7" s="143"/>
    </row>
    <row r="8" spans="1:10" x14ac:dyDescent="0.2">
      <c r="A8" s="6">
        <v>6</v>
      </c>
      <c r="B8" s="142"/>
      <c r="C8" s="147"/>
      <c r="D8" s="150">
        <f>IFERROR(VLOOKUP(C8,'Service Details'!$J$4:$K$40,2,),0)</f>
        <v>0</v>
      </c>
      <c r="E8" s="142"/>
      <c r="F8" s="142"/>
      <c r="G8" s="142"/>
      <c r="H8" s="142"/>
      <c r="I8" s="142"/>
      <c r="J8" s="143"/>
    </row>
    <row r="9" spans="1:10" x14ac:dyDescent="0.2">
      <c r="A9" s="6">
        <v>7</v>
      </c>
      <c r="B9" s="142"/>
      <c r="C9" s="147"/>
      <c r="D9" s="150">
        <f>IFERROR(VLOOKUP(C9,'Service Details'!$J$4:$K$40,2,),0)</f>
        <v>0</v>
      </c>
      <c r="E9" s="142"/>
      <c r="F9" s="142"/>
      <c r="G9" s="142"/>
      <c r="H9" s="142"/>
      <c r="I9" s="142"/>
      <c r="J9" s="143"/>
    </row>
    <row r="10" spans="1:10" x14ac:dyDescent="0.2">
      <c r="A10" s="6">
        <v>8</v>
      </c>
      <c r="B10" s="142"/>
      <c r="C10" s="147"/>
      <c r="D10" s="150">
        <f>IFERROR(VLOOKUP(C10,'Service Details'!$J$4:$K$40,2,),0)</f>
        <v>0</v>
      </c>
      <c r="E10" s="142"/>
      <c r="F10" s="142"/>
      <c r="G10" s="142"/>
      <c r="H10" s="142"/>
      <c r="I10" s="142"/>
      <c r="J10" s="143"/>
    </row>
    <row r="11" spans="1:10" x14ac:dyDescent="0.2">
      <c r="A11" s="6">
        <v>9</v>
      </c>
      <c r="B11" s="142"/>
      <c r="C11" s="147"/>
      <c r="D11" s="150">
        <f>IFERROR(VLOOKUP(C11,'Service Details'!$J$4:$K$40,2,),0)</f>
        <v>0</v>
      </c>
      <c r="E11" s="142"/>
      <c r="F11" s="142"/>
      <c r="G11" s="142"/>
      <c r="H11" s="142"/>
      <c r="I11" s="142"/>
      <c r="J11" s="143"/>
    </row>
    <row r="12" spans="1:10" x14ac:dyDescent="0.2">
      <c r="A12" s="6">
        <v>10</v>
      </c>
      <c r="B12" s="142"/>
      <c r="C12" s="147"/>
      <c r="D12" s="150">
        <f>IFERROR(VLOOKUP(C12,'Service Details'!$J$4:$K$40,2,),0)</f>
        <v>0</v>
      </c>
      <c r="E12" s="142"/>
      <c r="F12" s="142"/>
      <c r="G12" s="142"/>
      <c r="H12" s="142"/>
      <c r="I12" s="142"/>
      <c r="J12" s="143"/>
    </row>
    <row r="13" spans="1:10" x14ac:dyDescent="0.2">
      <c r="A13" s="6">
        <v>11</v>
      </c>
      <c r="B13" s="142"/>
      <c r="C13" s="147"/>
      <c r="D13" s="150">
        <f>IFERROR(VLOOKUP(C13,'Service Details'!$J$4:$K$40,2,),0)</f>
        <v>0</v>
      </c>
      <c r="E13" s="142"/>
      <c r="F13" s="142"/>
      <c r="G13" s="142"/>
      <c r="H13" s="142"/>
      <c r="I13" s="142"/>
      <c r="J13" s="143"/>
    </row>
    <row r="14" spans="1:10" x14ac:dyDescent="0.2">
      <c r="A14" s="6">
        <v>12</v>
      </c>
      <c r="B14" s="142"/>
      <c r="C14" s="147"/>
      <c r="D14" s="150">
        <f>IFERROR(VLOOKUP(C14,'Service Details'!$J$4:$K$40,2,),0)</f>
        <v>0</v>
      </c>
      <c r="E14" s="142"/>
      <c r="F14" s="142"/>
      <c r="G14" s="142"/>
      <c r="H14" s="142"/>
      <c r="I14" s="142"/>
      <c r="J14" s="143"/>
    </row>
    <row r="15" spans="1:10" x14ac:dyDescent="0.2">
      <c r="A15" s="6">
        <v>13</v>
      </c>
      <c r="B15" s="142"/>
      <c r="C15" s="147"/>
      <c r="D15" s="150">
        <f>IFERROR(VLOOKUP(C15,'Service Details'!$J$4:$K$40,2,),0)</f>
        <v>0</v>
      </c>
      <c r="E15" s="142"/>
      <c r="F15" s="142"/>
      <c r="G15" s="142"/>
      <c r="H15" s="142"/>
      <c r="I15" s="142"/>
      <c r="J15" s="143"/>
    </row>
    <row r="16" spans="1:10" x14ac:dyDescent="0.2">
      <c r="A16" s="6">
        <v>14</v>
      </c>
      <c r="B16" s="142"/>
      <c r="C16" s="147"/>
      <c r="D16" s="150">
        <f>IFERROR(VLOOKUP(C16,'Service Details'!$J$4:$K$40,2,),0)</f>
        <v>0</v>
      </c>
      <c r="E16" s="142"/>
      <c r="F16" s="142"/>
      <c r="G16" s="142"/>
      <c r="H16" s="142"/>
      <c r="I16" s="142"/>
      <c r="J16" s="143"/>
    </row>
    <row r="17" spans="1:10" x14ac:dyDescent="0.2">
      <c r="A17" s="6">
        <v>15</v>
      </c>
      <c r="B17" s="142"/>
      <c r="C17" s="147"/>
      <c r="D17" s="150">
        <f>IFERROR(VLOOKUP(C17,'Service Details'!$J$4:$K$40,2,),0)</f>
        <v>0</v>
      </c>
      <c r="E17" s="142"/>
      <c r="F17" s="142"/>
      <c r="G17" s="142"/>
      <c r="H17" s="142"/>
      <c r="I17" s="142"/>
      <c r="J17" s="142"/>
    </row>
    <row r="18" spans="1:10" x14ac:dyDescent="0.2">
      <c r="A18" s="6">
        <v>16</v>
      </c>
      <c r="B18" s="142"/>
      <c r="C18" s="147"/>
      <c r="D18" s="150">
        <f>IFERROR(VLOOKUP(C18,'Service Details'!$J$4:$K$40,2,),0)</f>
        <v>0</v>
      </c>
      <c r="E18" s="142"/>
      <c r="F18" s="142"/>
      <c r="G18" s="142"/>
      <c r="H18" s="142"/>
      <c r="I18" s="142"/>
      <c r="J18" s="142"/>
    </row>
    <row r="19" spans="1:10" x14ac:dyDescent="0.2">
      <c r="A19" s="6">
        <v>17</v>
      </c>
      <c r="B19" s="142"/>
      <c r="C19" s="147"/>
      <c r="D19" s="150">
        <f>IFERROR(VLOOKUP(C19,'Service Details'!$J$4:$K$40,2,),0)</f>
        <v>0</v>
      </c>
      <c r="E19" s="142"/>
      <c r="F19" s="142"/>
      <c r="G19" s="142"/>
      <c r="H19" s="142"/>
      <c r="I19" s="142"/>
      <c r="J19" s="142"/>
    </row>
    <row r="20" spans="1:10" x14ac:dyDescent="0.2">
      <c r="A20" s="6">
        <v>18</v>
      </c>
      <c r="B20" s="142"/>
      <c r="C20" s="147"/>
      <c r="D20" s="150">
        <f>IFERROR(VLOOKUP(C20,'Service Details'!$J$4:$K$40,2,),0)</f>
        <v>0</v>
      </c>
      <c r="E20" s="142"/>
      <c r="F20" s="142"/>
      <c r="G20" s="142"/>
      <c r="H20" s="142"/>
      <c r="I20" s="142"/>
      <c r="J20" s="142"/>
    </row>
    <row r="21" spans="1:10" x14ac:dyDescent="0.2">
      <c r="A21" s="6">
        <v>19</v>
      </c>
      <c r="B21" s="142"/>
      <c r="C21" s="147"/>
      <c r="D21" s="150">
        <f>IFERROR(VLOOKUP(C21,'Service Details'!$J$4:$K$40,2,),0)</f>
        <v>0</v>
      </c>
      <c r="E21" s="142"/>
      <c r="F21" s="142"/>
      <c r="G21" s="142"/>
      <c r="H21" s="142"/>
      <c r="I21" s="142"/>
      <c r="J21" s="142"/>
    </row>
    <row r="22" spans="1:10" x14ac:dyDescent="0.2">
      <c r="A22" s="6">
        <v>20</v>
      </c>
      <c r="B22" s="142"/>
      <c r="C22" s="147"/>
      <c r="D22" s="150">
        <f>IFERROR(VLOOKUP(C22,'Service Details'!$J$4:$K$40,2,),0)</f>
        <v>0</v>
      </c>
      <c r="E22" s="142"/>
      <c r="F22" s="142"/>
      <c r="G22" s="142"/>
      <c r="H22" s="142"/>
      <c r="I22" s="142"/>
      <c r="J22" s="142"/>
    </row>
    <row r="23" spans="1:10" x14ac:dyDescent="0.2">
      <c r="A23" s="6">
        <v>21</v>
      </c>
      <c r="B23" s="142"/>
      <c r="C23" s="147"/>
      <c r="D23" s="150">
        <f>IFERROR(VLOOKUP(C23,'Service Details'!$J$4:$K$40,2,),0)</f>
        <v>0</v>
      </c>
      <c r="E23" s="142"/>
      <c r="F23" s="142"/>
      <c r="G23" s="142"/>
      <c r="H23" s="142"/>
      <c r="I23" s="142"/>
      <c r="J23" s="142"/>
    </row>
    <row r="24" spans="1:10" x14ac:dyDescent="0.2">
      <c r="A24" s="6">
        <v>22</v>
      </c>
      <c r="B24" s="142"/>
      <c r="C24" s="147"/>
      <c r="D24" s="150">
        <f>IFERROR(VLOOKUP(C24,'Service Details'!$J$4:$K$40,2,),0)</f>
        <v>0</v>
      </c>
      <c r="E24" s="142"/>
      <c r="F24" s="142"/>
      <c r="G24" s="142"/>
      <c r="H24" s="142"/>
      <c r="I24" s="142"/>
      <c r="J24" s="142"/>
    </row>
    <row r="25" spans="1:10" x14ac:dyDescent="0.2">
      <c r="A25" s="6">
        <v>23</v>
      </c>
      <c r="B25" s="142"/>
      <c r="C25" s="147"/>
      <c r="D25" s="150">
        <f>IFERROR(VLOOKUP(C25,'Service Details'!$J$4:$K$40,2,),0)</f>
        <v>0</v>
      </c>
      <c r="E25" s="142"/>
      <c r="F25" s="142"/>
      <c r="G25" s="142"/>
      <c r="H25" s="142"/>
      <c r="I25" s="142"/>
      <c r="J25" s="142"/>
    </row>
    <row r="26" spans="1:10" x14ac:dyDescent="0.2">
      <c r="A26" s="6">
        <v>24</v>
      </c>
      <c r="B26" s="142"/>
      <c r="C26" s="147"/>
      <c r="D26" s="150">
        <f>IFERROR(VLOOKUP(C26,'Service Details'!$J$4:$K$40,2,),0)</f>
        <v>0</v>
      </c>
      <c r="E26" s="142"/>
      <c r="F26" s="142"/>
      <c r="G26" s="142"/>
      <c r="H26" s="142"/>
      <c r="I26" s="142"/>
      <c r="J26" s="142"/>
    </row>
    <row r="27" spans="1:10" x14ac:dyDescent="0.2">
      <c r="A27" s="6">
        <v>25</v>
      </c>
      <c r="B27" s="142"/>
      <c r="C27" s="147"/>
      <c r="D27" s="150">
        <f>IFERROR(VLOOKUP(C27,'Service Details'!$J$4:$K$40,2,),0)</f>
        <v>0</v>
      </c>
      <c r="E27" s="142"/>
      <c r="F27" s="142"/>
      <c r="G27" s="142"/>
      <c r="H27" s="142"/>
      <c r="I27" s="142"/>
      <c r="J27" s="142"/>
    </row>
    <row r="28" spans="1:10" x14ac:dyDescent="0.2">
      <c r="A28" s="6">
        <v>26</v>
      </c>
      <c r="B28" s="142"/>
      <c r="C28" s="147"/>
      <c r="D28" s="150">
        <f>IFERROR(VLOOKUP(C28,'Service Details'!$J$4:$K$40,2,),0)</f>
        <v>0</v>
      </c>
      <c r="E28" s="142"/>
      <c r="F28" s="142"/>
      <c r="G28" s="142"/>
      <c r="H28" s="142"/>
      <c r="I28" s="142"/>
      <c r="J28" s="142"/>
    </row>
    <row r="29" spans="1:10" x14ac:dyDescent="0.2">
      <c r="A29" s="6">
        <v>27</v>
      </c>
      <c r="B29" s="142"/>
      <c r="C29" s="147"/>
      <c r="D29" s="150">
        <f>IFERROR(VLOOKUP(C29,'Service Details'!$J$4:$K$40,2,),0)</f>
        <v>0</v>
      </c>
      <c r="E29" s="142"/>
      <c r="F29" s="142"/>
      <c r="G29" s="142"/>
      <c r="H29" s="142"/>
      <c r="I29" s="142"/>
      <c r="J29" s="142"/>
    </row>
    <row r="30" spans="1:10" x14ac:dyDescent="0.2">
      <c r="A30" s="6">
        <v>28</v>
      </c>
      <c r="B30" s="142"/>
      <c r="C30" s="147"/>
      <c r="D30" s="150">
        <f>IFERROR(VLOOKUP(C30,'Service Details'!$J$4:$K$40,2,),0)</f>
        <v>0</v>
      </c>
      <c r="E30" s="144"/>
      <c r="F30" s="142"/>
      <c r="G30" s="142"/>
      <c r="H30" s="142"/>
      <c r="I30" s="142"/>
      <c r="J30" s="142"/>
    </row>
    <row r="31" spans="1:10" x14ac:dyDescent="0.2">
      <c r="A31" s="6">
        <v>29</v>
      </c>
      <c r="B31" s="142"/>
      <c r="C31" s="147"/>
      <c r="D31" s="150">
        <f>IFERROR(VLOOKUP(C31,'Service Details'!$J$4:$K$40,2,),0)</f>
        <v>0</v>
      </c>
      <c r="E31" s="142"/>
      <c r="F31" s="142"/>
      <c r="G31" s="142"/>
      <c r="H31" s="142"/>
      <c r="I31" s="142"/>
      <c r="J31" s="142"/>
    </row>
    <row r="32" spans="1:10" x14ac:dyDescent="0.2">
      <c r="A32" s="6">
        <v>30</v>
      </c>
      <c r="B32" s="142"/>
      <c r="C32" s="147"/>
      <c r="D32" s="150">
        <f>IFERROR(VLOOKUP(C32,'Service Details'!$J$4:$K$40,2,),0)</f>
        <v>0</v>
      </c>
      <c r="E32" s="142"/>
      <c r="F32" s="142"/>
      <c r="G32" s="142"/>
      <c r="H32" s="142"/>
      <c r="I32" s="142"/>
      <c r="J32" s="142"/>
    </row>
    <row r="33" spans="1:10" x14ac:dyDescent="0.2">
      <c r="A33" s="6">
        <v>30</v>
      </c>
      <c r="B33" s="142"/>
      <c r="C33" s="147"/>
      <c r="D33" s="150">
        <f>IFERROR(VLOOKUP(C33,'Service Details'!$J$4:$K$40,2,),0)</f>
        <v>0</v>
      </c>
      <c r="E33" s="142"/>
      <c r="F33" s="142"/>
      <c r="G33" s="142"/>
      <c r="H33" s="142"/>
      <c r="I33" s="142"/>
      <c r="J33" s="142"/>
    </row>
    <row r="34" spans="1:10" x14ac:dyDescent="0.2">
      <c r="A34" s="6">
        <v>30</v>
      </c>
      <c r="B34" s="142"/>
      <c r="C34" s="147"/>
      <c r="D34" s="150">
        <f>IFERROR(VLOOKUP(C34,'Service Details'!$J$4:$K$40,2,),0)</f>
        <v>0</v>
      </c>
      <c r="E34" s="142"/>
      <c r="F34" s="142"/>
      <c r="G34" s="142"/>
      <c r="H34" s="142"/>
      <c r="I34" s="142"/>
      <c r="J34" s="142"/>
    </row>
    <row r="35" spans="1:10" x14ac:dyDescent="0.2">
      <c r="A35" s="6">
        <v>30</v>
      </c>
      <c r="B35" s="142"/>
      <c r="C35" s="147"/>
      <c r="D35" s="150">
        <f>IFERROR(VLOOKUP(C35,'Service Details'!$J$4:$K$40,2,),0)</f>
        <v>0</v>
      </c>
      <c r="E35" s="142"/>
      <c r="F35" s="142"/>
      <c r="G35" s="142"/>
      <c r="H35" s="142"/>
      <c r="I35" s="142"/>
      <c r="J35" s="142"/>
    </row>
    <row r="36" spans="1:10" x14ac:dyDescent="0.2">
      <c r="A36" s="6">
        <v>30</v>
      </c>
      <c r="B36" s="142"/>
      <c r="C36" s="147"/>
      <c r="D36" s="150">
        <f>IFERROR(VLOOKUP(C36,'Service Details'!$J$4:$K$40,2,),0)</f>
        <v>0</v>
      </c>
      <c r="E36" s="142"/>
      <c r="F36" s="142"/>
      <c r="G36" s="142"/>
      <c r="H36" s="142"/>
      <c r="I36" s="142"/>
      <c r="J36" s="142"/>
    </row>
    <row r="37" spans="1:10" x14ac:dyDescent="0.2">
      <c r="A37" s="6">
        <v>30</v>
      </c>
      <c r="B37" s="142"/>
      <c r="C37" s="147"/>
      <c r="D37" s="150">
        <f>IFERROR(VLOOKUP(C37,'Service Details'!$J$4:$K$40,2,),0)</f>
        <v>0</v>
      </c>
      <c r="E37" s="142"/>
      <c r="F37" s="142"/>
      <c r="G37" s="142"/>
      <c r="H37" s="142"/>
      <c r="I37" s="142"/>
      <c r="J37" s="142"/>
    </row>
    <row r="38" spans="1:10" x14ac:dyDescent="0.2">
      <c r="A38" s="6">
        <v>30</v>
      </c>
      <c r="B38" s="142"/>
      <c r="C38" s="147"/>
      <c r="D38" s="150">
        <f>IFERROR(VLOOKUP(C38,'Service Details'!$J$4:$K$40,2,),0)</f>
        <v>0</v>
      </c>
      <c r="E38" s="142"/>
      <c r="F38" s="142"/>
      <c r="G38" s="142"/>
      <c r="H38" s="142"/>
      <c r="I38" s="142"/>
      <c r="J38" s="142"/>
    </row>
    <row r="39" spans="1:10" x14ac:dyDescent="0.2">
      <c r="A39" s="6">
        <v>30</v>
      </c>
      <c r="B39" s="142"/>
      <c r="C39" s="147"/>
      <c r="D39" s="150">
        <f>IFERROR(VLOOKUP(C39,'Service Details'!$J$4:$K$40,2,),0)</f>
        <v>0</v>
      </c>
      <c r="E39" s="142"/>
      <c r="F39" s="142"/>
      <c r="G39" s="142"/>
      <c r="H39" s="142"/>
      <c r="I39" s="142"/>
      <c r="J39" s="142"/>
    </row>
    <row r="40" spans="1:10" x14ac:dyDescent="0.2">
      <c r="A40" s="6">
        <v>30</v>
      </c>
      <c r="B40" s="142"/>
      <c r="C40" s="147"/>
      <c r="D40" s="150">
        <f>IFERROR(VLOOKUP(C40,'Service Details'!$J$4:$K$40,2,),0)</f>
        <v>0</v>
      </c>
      <c r="E40" s="142"/>
      <c r="F40" s="142"/>
      <c r="G40" s="142"/>
      <c r="H40" s="142"/>
      <c r="I40" s="142"/>
      <c r="J40" s="142"/>
    </row>
    <row r="41" spans="1:10" x14ac:dyDescent="0.2">
      <c r="A41" s="6">
        <v>30</v>
      </c>
      <c r="B41" s="142"/>
      <c r="C41" s="147"/>
      <c r="D41" s="150">
        <f>IFERROR(VLOOKUP(C41,'Service Details'!$J$4:$K$40,2,),0)</f>
        <v>0</v>
      </c>
      <c r="E41" s="142"/>
      <c r="F41" s="142"/>
      <c r="G41" s="142"/>
      <c r="H41" s="142"/>
      <c r="I41" s="142"/>
      <c r="J41" s="142"/>
    </row>
    <row r="42" spans="1:10" x14ac:dyDescent="0.2">
      <c r="A42" s="6">
        <v>30</v>
      </c>
      <c r="B42" s="142"/>
      <c r="C42" s="147"/>
      <c r="D42" s="150">
        <f>IFERROR(VLOOKUP(C42,'Service Details'!$J$4:$K$40,2,),0)</f>
        <v>0</v>
      </c>
      <c r="E42" s="142"/>
      <c r="F42" s="142"/>
      <c r="G42" s="142"/>
      <c r="H42" s="142"/>
      <c r="I42" s="142"/>
      <c r="J42" s="142"/>
    </row>
    <row r="43" spans="1:10" x14ac:dyDescent="0.2">
      <c r="A43" s="6">
        <v>30</v>
      </c>
      <c r="B43" s="142"/>
      <c r="C43" s="147"/>
      <c r="D43" s="150">
        <f>IFERROR(VLOOKUP(C43,'Service Details'!$J$4:$K$40,2,),0)</f>
        <v>0</v>
      </c>
      <c r="E43" s="142"/>
      <c r="F43" s="142"/>
      <c r="G43" s="142"/>
      <c r="H43" s="142"/>
      <c r="I43" s="142"/>
      <c r="J43" s="142"/>
    </row>
    <row r="44" spans="1:10" x14ac:dyDescent="0.2">
      <c r="A44" s="6">
        <v>30</v>
      </c>
      <c r="B44" s="142"/>
      <c r="C44" s="147"/>
      <c r="D44" s="150">
        <f>IFERROR(VLOOKUP(C44,'Service Details'!$J$4:$K$40,2,),0)</f>
        <v>0</v>
      </c>
      <c r="E44" s="142"/>
      <c r="F44" s="142"/>
      <c r="G44" s="142"/>
      <c r="H44" s="142"/>
      <c r="I44" s="142"/>
      <c r="J44" s="142"/>
    </row>
    <row r="45" spans="1:10" x14ac:dyDescent="0.2">
      <c r="A45" s="6">
        <v>30</v>
      </c>
      <c r="B45" s="142"/>
      <c r="C45" s="147"/>
      <c r="D45" s="150">
        <f>IFERROR(VLOOKUP(C45,'Service Details'!$J$4:$K$40,2,),0)</f>
        <v>0</v>
      </c>
      <c r="E45" s="142"/>
      <c r="F45" s="142"/>
      <c r="G45" s="142"/>
      <c r="H45" s="142"/>
      <c r="I45" s="142"/>
      <c r="J45" s="142"/>
    </row>
    <row r="46" spans="1:10" x14ac:dyDescent="0.2">
      <c r="A46" s="6">
        <v>30</v>
      </c>
      <c r="B46" s="142"/>
      <c r="C46" s="147"/>
      <c r="D46" s="150">
        <f>IFERROR(VLOOKUP(C46,'Service Details'!$J$4:$K$40,2,),0)</f>
        <v>0</v>
      </c>
      <c r="E46" s="142"/>
      <c r="F46" s="142"/>
      <c r="G46" s="142"/>
      <c r="H46" s="142"/>
      <c r="I46" s="142"/>
      <c r="J46" s="142"/>
    </row>
    <row r="47" spans="1:10" x14ac:dyDescent="0.2">
      <c r="A47" s="6">
        <v>30</v>
      </c>
      <c r="B47" s="142"/>
      <c r="C47" s="147"/>
      <c r="D47" s="150">
        <f>IFERROR(VLOOKUP(C47,'Service Details'!$J$4:$K$40,2,),0)</f>
        <v>0</v>
      </c>
      <c r="E47" s="142"/>
      <c r="F47" s="142"/>
      <c r="G47" s="142"/>
      <c r="H47" s="142"/>
      <c r="I47" s="142"/>
      <c r="J47" s="142"/>
    </row>
    <row r="48" spans="1:10" x14ac:dyDescent="0.2">
      <c r="A48" s="6">
        <v>30</v>
      </c>
      <c r="B48" s="142"/>
      <c r="C48" s="147"/>
      <c r="D48" s="150">
        <f>IFERROR(VLOOKUP(C48,'Service Details'!$J$4:$K$40,2,),0)</f>
        <v>0</v>
      </c>
      <c r="E48" s="142"/>
      <c r="F48" s="142"/>
      <c r="G48" s="142"/>
      <c r="H48" s="142"/>
      <c r="I48" s="142"/>
      <c r="J48" s="142"/>
    </row>
    <row r="49" spans="1:10" x14ac:dyDescent="0.2">
      <c r="A49" s="6">
        <v>30</v>
      </c>
      <c r="B49" s="142"/>
      <c r="C49" s="147"/>
      <c r="D49" s="150">
        <f>IFERROR(VLOOKUP(C49,'Service Details'!$J$4:$K$40,2,),0)</f>
        <v>0</v>
      </c>
      <c r="E49" s="142"/>
      <c r="F49" s="142"/>
      <c r="G49" s="142"/>
      <c r="H49" s="142"/>
      <c r="I49" s="142"/>
      <c r="J49" s="142"/>
    </row>
    <row r="50" spans="1:10" x14ac:dyDescent="0.2">
      <c r="A50" s="6">
        <v>30</v>
      </c>
      <c r="B50" s="142"/>
      <c r="C50" s="147"/>
      <c r="D50" s="150">
        <f>IFERROR(VLOOKUP(C50,'Service Details'!$J$4:$K$40,2,),0)</f>
        <v>0</v>
      </c>
      <c r="E50" s="142"/>
      <c r="F50" s="142"/>
      <c r="G50" s="142"/>
      <c r="H50" s="142"/>
      <c r="I50" s="142"/>
      <c r="J50" s="142"/>
    </row>
    <row r="51" spans="1:10" x14ac:dyDescent="0.2">
      <c r="A51" s="6">
        <v>30</v>
      </c>
      <c r="B51" s="142"/>
      <c r="C51" s="147"/>
      <c r="D51" s="150">
        <f>IFERROR(VLOOKUP(C51,'Service Details'!$J$4:$K$40,2,),0)</f>
        <v>0</v>
      </c>
      <c r="E51" s="142"/>
      <c r="F51" s="142"/>
      <c r="G51" s="142"/>
      <c r="H51" s="142"/>
      <c r="I51" s="142"/>
      <c r="J51" s="142"/>
    </row>
    <row r="52" spans="1:10" x14ac:dyDescent="0.2">
      <c r="A52" s="6">
        <v>30</v>
      </c>
      <c r="B52" s="142"/>
      <c r="C52" s="147"/>
      <c r="D52" s="150">
        <f>IFERROR(VLOOKUP(C52,'Service Details'!$J$4:$K$40,2,),0)</f>
        <v>0</v>
      </c>
      <c r="E52" s="142"/>
      <c r="F52" s="142"/>
      <c r="G52" s="142"/>
      <c r="H52" s="142"/>
      <c r="I52" s="142"/>
      <c r="J52" s="142"/>
    </row>
    <row r="53" spans="1:10" x14ac:dyDescent="0.2">
      <c r="A53" s="6">
        <v>30</v>
      </c>
      <c r="B53" s="142"/>
      <c r="C53" s="147"/>
      <c r="D53" s="150">
        <f>IFERROR(VLOOKUP(C53,'Service Details'!$J$4:$K$40,2,),0)</f>
        <v>0</v>
      </c>
      <c r="E53" s="142"/>
      <c r="F53" s="142"/>
      <c r="G53" s="142"/>
      <c r="H53" s="142"/>
      <c r="I53" s="142"/>
      <c r="J53" s="142"/>
    </row>
    <row r="54" spans="1:10" x14ac:dyDescent="0.2">
      <c r="A54" s="6">
        <v>30</v>
      </c>
      <c r="B54" s="142"/>
      <c r="C54" s="147"/>
      <c r="D54" s="150">
        <f>IFERROR(VLOOKUP(C54,'Service Details'!$J$4:$K$40,2,),0)</f>
        <v>0</v>
      </c>
      <c r="E54" s="142"/>
      <c r="F54" s="142"/>
      <c r="G54" s="142"/>
      <c r="H54" s="142"/>
      <c r="I54" s="142"/>
      <c r="J54" s="142"/>
    </row>
    <row r="55" spans="1:10" x14ac:dyDescent="0.2">
      <c r="A55" s="6">
        <v>30</v>
      </c>
      <c r="B55" s="142"/>
      <c r="C55" s="147"/>
      <c r="D55" s="150">
        <f>IFERROR(VLOOKUP(C55,'Service Details'!$J$4:$K$40,2,),0)</f>
        <v>0</v>
      </c>
      <c r="E55" s="142"/>
      <c r="F55" s="142"/>
      <c r="G55" s="142"/>
      <c r="H55" s="142"/>
      <c r="I55" s="142"/>
      <c r="J55" s="142"/>
    </row>
    <row r="56" spans="1:10" x14ac:dyDescent="0.2">
      <c r="A56" s="6">
        <v>30</v>
      </c>
      <c r="B56" s="142"/>
      <c r="C56" s="147"/>
      <c r="D56" s="150">
        <f>IFERROR(VLOOKUP(C56,'Service Details'!$J$4:$K$40,2,),0)</f>
        <v>0</v>
      </c>
      <c r="E56" s="142"/>
      <c r="F56" s="142"/>
      <c r="G56" s="142"/>
      <c r="H56" s="142"/>
      <c r="I56" s="142"/>
      <c r="J56" s="142"/>
    </row>
    <row r="57" spans="1:10" x14ac:dyDescent="0.2">
      <c r="A57" s="6">
        <v>30</v>
      </c>
      <c r="B57" s="142"/>
      <c r="C57" s="147"/>
      <c r="D57" s="150">
        <f>IFERROR(VLOOKUP(C57,'Service Details'!$J$4:$K$40,2,),0)</f>
        <v>0</v>
      </c>
      <c r="E57" s="142"/>
      <c r="F57" s="142"/>
      <c r="G57" s="142"/>
      <c r="H57" s="142"/>
      <c r="I57" s="142"/>
      <c r="J57" s="142"/>
    </row>
    <row r="58" spans="1:10" x14ac:dyDescent="0.2">
      <c r="A58" s="6">
        <v>30</v>
      </c>
      <c r="B58" s="142"/>
      <c r="C58" s="147"/>
      <c r="D58" s="150">
        <f>IFERROR(VLOOKUP(C58,'Service Details'!$J$4:$K$40,2,),0)</f>
        <v>0</v>
      </c>
      <c r="E58" s="142"/>
      <c r="F58" s="142"/>
      <c r="G58" s="142"/>
      <c r="H58" s="142"/>
      <c r="I58" s="142"/>
      <c r="J58" s="142"/>
    </row>
    <row r="59" spans="1:10" x14ac:dyDescent="0.2">
      <c r="A59" s="6">
        <v>30</v>
      </c>
      <c r="B59" s="142"/>
      <c r="C59" s="147"/>
      <c r="D59" s="150">
        <f>IFERROR(VLOOKUP(C59,'Service Details'!$J$4:$K$40,2,),0)</f>
        <v>0</v>
      </c>
      <c r="E59" s="142"/>
      <c r="F59" s="142"/>
      <c r="G59" s="142"/>
      <c r="H59" s="142"/>
      <c r="I59" s="142"/>
      <c r="J59" s="142"/>
    </row>
    <row r="60" spans="1:10" x14ac:dyDescent="0.2">
      <c r="A60" s="6">
        <v>30</v>
      </c>
      <c r="B60" s="142"/>
      <c r="C60" s="147"/>
      <c r="D60" s="150">
        <f>IFERROR(VLOOKUP(C60,'Service Details'!$J$4:$K$40,2,),0)</f>
        <v>0</v>
      </c>
      <c r="E60" s="142"/>
      <c r="F60" s="142"/>
      <c r="G60" s="142"/>
      <c r="H60" s="142"/>
      <c r="I60" s="142"/>
      <c r="J60" s="142"/>
    </row>
    <row r="61" spans="1:10" x14ac:dyDescent="0.2">
      <c r="A61" s="6">
        <v>30</v>
      </c>
      <c r="B61" s="142"/>
      <c r="C61" s="147"/>
      <c r="D61" s="150">
        <f>IFERROR(VLOOKUP(C61,'Service Details'!$J$4:$K$40,2,),0)</f>
        <v>0</v>
      </c>
      <c r="E61" s="142"/>
      <c r="F61" s="142"/>
      <c r="G61" s="142"/>
      <c r="H61" s="142"/>
      <c r="I61" s="142"/>
      <c r="J61" s="142"/>
    </row>
    <row r="62" spans="1:10" x14ac:dyDescent="0.2">
      <c r="A62" s="6">
        <v>30</v>
      </c>
      <c r="B62" s="142"/>
      <c r="C62" s="147"/>
      <c r="D62" s="150">
        <f>IFERROR(VLOOKUP(C62,'Service Details'!$J$4:$K$40,2,),0)</f>
        <v>0</v>
      </c>
      <c r="E62" s="142"/>
      <c r="F62" s="142"/>
      <c r="G62" s="142"/>
      <c r="H62" s="142"/>
      <c r="I62" s="142"/>
      <c r="J62" s="142"/>
    </row>
    <row r="63" spans="1:10" x14ac:dyDescent="0.2">
      <c r="A63" s="6">
        <v>30</v>
      </c>
      <c r="B63" s="142"/>
      <c r="C63" s="147"/>
      <c r="D63" s="150">
        <f>IFERROR(VLOOKUP(C63,'Service Details'!$J$4:$K$40,2,),0)</f>
        <v>0</v>
      </c>
      <c r="E63" s="142"/>
      <c r="F63" s="142"/>
      <c r="G63" s="142"/>
      <c r="H63" s="142"/>
      <c r="I63" s="142"/>
      <c r="J63" s="142"/>
    </row>
    <row r="64" spans="1:10" x14ac:dyDescent="0.2">
      <c r="A64" s="6">
        <v>30</v>
      </c>
      <c r="B64" s="142"/>
      <c r="C64" s="147"/>
      <c r="D64" s="150">
        <f>IFERROR(VLOOKUP(C64,'Service Details'!$J$4:$K$40,2,),0)</f>
        <v>0</v>
      </c>
      <c r="E64" s="142"/>
      <c r="F64" s="142"/>
      <c r="G64" s="142"/>
      <c r="H64" s="142"/>
      <c r="I64" s="142"/>
      <c r="J64" s="142"/>
    </row>
    <row r="65" spans="1:10" x14ac:dyDescent="0.2">
      <c r="A65" s="6">
        <v>30</v>
      </c>
      <c r="B65" s="142"/>
      <c r="C65" s="147"/>
      <c r="D65" s="150">
        <f>IFERROR(VLOOKUP(C65,'Service Details'!$J$4:$K$40,2,),0)</f>
        <v>0</v>
      </c>
      <c r="E65" s="142"/>
      <c r="F65" s="142"/>
      <c r="G65" s="142"/>
      <c r="H65" s="142"/>
      <c r="I65" s="142"/>
      <c r="J65" s="142"/>
    </row>
    <row r="66" spans="1:10" x14ac:dyDescent="0.2">
      <c r="A66" s="6">
        <v>30</v>
      </c>
      <c r="B66" s="142"/>
      <c r="C66" s="147"/>
      <c r="D66" s="150">
        <f>IFERROR(VLOOKUP(C66,'Service Details'!$J$4:$K$40,2,),0)</f>
        <v>0</v>
      </c>
      <c r="E66" s="142"/>
      <c r="F66" s="142"/>
      <c r="G66" s="142"/>
      <c r="H66" s="142"/>
      <c r="I66" s="142"/>
      <c r="J66" s="142"/>
    </row>
    <row r="67" spans="1:10" x14ac:dyDescent="0.2">
      <c r="A67" s="6">
        <v>30</v>
      </c>
      <c r="B67" s="142"/>
      <c r="C67" s="147"/>
      <c r="D67" s="150">
        <f>IFERROR(VLOOKUP(C67,'Service Details'!$J$4:$K$40,2,),0)</f>
        <v>0</v>
      </c>
      <c r="E67" s="142"/>
      <c r="F67" s="142"/>
      <c r="G67" s="142"/>
      <c r="H67" s="142"/>
      <c r="I67" s="142"/>
      <c r="J67" s="142"/>
    </row>
    <row r="68" spans="1:10" x14ac:dyDescent="0.2">
      <c r="A68" s="6">
        <v>30</v>
      </c>
      <c r="B68" s="142"/>
      <c r="C68" s="147"/>
      <c r="D68" s="150">
        <f>IFERROR(VLOOKUP(C68,'Service Details'!$J$4:$K$40,2,),0)</f>
        <v>0</v>
      </c>
      <c r="E68" s="142"/>
      <c r="F68" s="142"/>
      <c r="G68" s="142"/>
      <c r="H68" s="142"/>
      <c r="I68" s="142"/>
      <c r="J68" s="142"/>
    </row>
    <row r="69" spans="1:10" x14ac:dyDescent="0.2">
      <c r="A69" s="6">
        <v>30</v>
      </c>
      <c r="B69" s="142"/>
      <c r="C69" s="147"/>
      <c r="D69" s="150">
        <f>IFERROR(VLOOKUP(C69,'Service Details'!$J$4:$K$40,2,),0)</f>
        <v>0</v>
      </c>
      <c r="E69" s="142"/>
      <c r="F69" s="142"/>
      <c r="G69" s="142"/>
      <c r="H69" s="142"/>
      <c r="I69" s="142"/>
      <c r="J69" s="142"/>
    </row>
    <row r="70" spans="1:10" x14ac:dyDescent="0.2">
      <c r="A70" s="6">
        <v>30</v>
      </c>
      <c r="B70" s="142"/>
      <c r="C70" s="147"/>
      <c r="D70" s="150">
        <f>IFERROR(VLOOKUP(C70,'Service Details'!$J$4:$K$40,2,),0)</f>
        <v>0</v>
      </c>
      <c r="E70" s="142"/>
      <c r="F70" s="142"/>
      <c r="G70" s="142"/>
      <c r="H70" s="142"/>
      <c r="I70" s="142"/>
      <c r="J70" s="142"/>
    </row>
    <row r="71" spans="1:10" x14ac:dyDescent="0.2">
      <c r="A71" s="6">
        <v>30</v>
      </c>
      <c r="B71" s="142"/>
      <c r="C71" s="147"/>
      <c r="D71" s="150">
        <f>IFERROR(VLOOKUP(C71,'Service Details'!$J$4:$K$40,2,),0)</f>
        <v>0</v>
      </c>
      <c r="E71" s="142"/>
      <c r="F71" s="142"/>
      <c r="G71" s="142"/>
      <c r="H71" s="142"/>
      <c r="I71" s="142"/>
      <c r="J71" s="142"/>
    </row>
    <row r="72" spans="1:10" x14ac:dyDescent="0.2">
      <c r="A72" s="6">
        <v>30</v>
      </c>
      <c r="B72" s="142"/>
      <c r="C72" s="147"/>
      <c r="D72" s="150">
        <f>IFERROR(VLOOKUP(C72,'Service Details'!$J$4:$K$40,2,),0)</f>
        <v>0</v>
      </c>
      <c r="E72" s="142"/>
      <c r="F72" s="142"/>
      <c r="G72" s="142"/>
      <c r="H72" s="142"/>
      <c r="I72" s="142"/>
      <c r="J72" s="142"/>
    </row>
    <row r="73" spans="1:10" x14ac:dyDescent="0.2">
      <c r="A73" s="6">
        <v>30</v>
      </c>
      <c r="B73" s="142"/>
      <c r="C73" s="147"/>
      <c r="D73" s="150">
        <f>IFERROR(VLOOKUP(C73,'Service Details'!$J$4:$K$40,2,),0)</f>
        <v>0</v>
      </c>
      <c r="E73" s="142"/>
      <c r="F73" s="142"/>
      <c r="G73" s="142"/>
      <c r="H73" s="142"/>
      <c r="I73" s="142"/>
      <c r="J73" s="142"/>
    </row>
    <row r="74" spans="1:10" x14ac:dyDescent="0.2">
      <c r="A74" s="6">
        <v>30</v>
      </c>
      <c r="B74" s="142"/>
      <c r="C74" s="147"/>
      <c r="D74" s="150">
        <f>IFERROR(VLOOKUP(C74,'Service Details'!$J$4:$K$40,2,),0)</f>
        <v>0</v>
      </c>
      <c r="E74" s="142"/>
      <c r="F74" s="142"/>
      <c r="G74" s="142"/>
      <c r="H74" s="142"/>
      <c r="I74" s="142"/>
      <c r="J74" s="142"/>
    </row>
    <row r="75" spans="1:10" x14ac:dyDescent="0.2">
      <c r="A75" s="6">
        <v>30</v>
      </c>
      <c r="B75" s="142"/>
      <c r="C75" s="147"/>
      <c r="D75" s="150">
        <f>IFERROR(VLOOKUP(C75,'Service Details'!$J$4:$K$40,2,),0)</f>
        <v>0</v>
      </c>
      <c r="E75" s="142"/>
      <c r="F75" s="142"/>
      <c r="G75" s="142"/>
      <c r="H75" s="142"/>
      <c r="I75" s="142"/>
      <c r="J75" s="142"/>
    </row>
    <row r="76" spans="1:10" x14ac:dyDescent="0.2">
      <c r="A76" s="6">
        <v>30</v>
      </c>
      <c r="B76" s="142"/>
      <c r="C76" s="147"/>
      <c r="D76" s="150">
        <f>IFERROR(VLOOKUP(C76,'Service Details'!$J$4:$K$40,2,),0)</f>
        <v>0</v>
      </c>
      <c r="E76" s="142"/>
      <c r="F76" s="142"/>
      <c r="G76" s="142"/>
      <c r="H76" s="142"/>
      <c r="I76" s="142"/>
      <c r="J76" s="142"/>
    </row>
    <row r="77" spans="1:10" x14ac:dyDescent="0.2">
      <c r="A77" s="6">
        <v>30</v>
      </c>
      <c r="B77" s="142"/>
      <c r="C77" s="147"/>
      <c r="D77" s="150">
        <f>IFERROR(VLOOKUP(C77,'Service Details'!$J$4:$K$40,2,),0)</f>
        <v>0</v>
      </c>
      <c r="E77" s="142"/>
      <c r="F77" s="142"/>
      <c r="G77" s="142"/>
      <c r="H77" s="142"/>
      <c r="I77" s="142"/>
      <c r="J77" s="142"/>
    </row>
    <row r="78" spans="1:10" x14ac:dyDescent="0.2">
      <c r="A78" s="6">
        <v>30</v>
      </c>
      <c r="B78" s="142"/>
      <c r="C78" s="147"/>
      <c r="D78" s="150">
        <f>IFERROR(VLOOKUP(C78,'Service Details'!$J$4:$K$40,2,),0)</f>
        <v>0</v>
      </c>
      <c r="E78" s="142"/>
      <c r="F78" s="142"/>
      <c r="G78" s="142"/>
      <c r="H78" s="142"/>
      <c r="I78" s="142"/>
      <c r="J78" s="142"/>
    </row>
    <row r="79" spans="1:10" x14ac:dyDescent="0.2">
      <c r="A79" s="6">
        <v>30</v>
      </c>
      <c r="B79" s="142"/>
      <c r="C79" s="147"/>
      <c r="D79" s="150">
        <f>IFERROR(VLOOKUP(C79,'Service Details'!$J$4:$K$40,2,),0)</f>
        <v>0</v>
      </c>
      <c r="E79" s="142"/>
      <c r="F79" s="142"/>
      <c r="G79" s="142"/>
      <c r="H79" s="142"/>
      <c r="I79" s="142"/>
      <c r="J79" s="142"/>
    </row>
    <row r="80" spans="1:10" x14ac:dyDescent="0.2">
      <c r="A80" s="6">
        <v>30</v>
      </c>
      <c r="B80" s="142"/>
      <c r="C80" s="147"/>
      <c r="D80" s="150">
        <f>IFERROR(VLOOKUP(C80,'Service Details'!$J$4:$K$40,2,),0)</f>
        <v>0</v>
      </c>
      <c r="E80" s="142"/>
      <c r="F80" s="142"/>
      <c r="G80" s="142"/>
      <c r="H80" s="142"/>
      <c r="I80" s="142"/>
      <c r="J80" s="142"/>
    </row>
    <row r="81" spans="1:10" x14ac:dyDescent="0.2">
      <c r="A81" s="6">
        <v>30</v>
      </c>
      <c r="B81" s="142"/>
      <c r="C81" s="147"/>
      <c r="D81" s="150">
        <f>IFERROR(VLOOKUP(C81,'Service Details'!$J$4:$K$40,2,),0)</f>
        <v>0</v>
      </c>
      <c r="E81" s="142"/>
      <c r="F81" s="142"/>
      <c r="G81" s="142"/>
      <c r="H81" s="142"/>
      <c r="I81" s="142"/>
      <c r="J81" s="142"/>
    </row>
    <row r="82" spans="1:10" x14ac:dyDescent="0.2">
      <c r="A82" s="6">
        <v>30</v>
      </c>
      <c r="B82" s="142"/>
      <c r="C82" s="147"/>
      <c r="D82" s="150">
        <f>IFERROR(VLOOKUP(C82,'Service Details'!$J$4:$K$40,2,),0)</f>
        <v>0</v>
      </c>
      <c r="E82" s="142"/>
      <c r="F82" s="142"/>
      <c r="G82" s="142"/>
      <c r="H82" s="142"/>
      <c r="I82" s="142"/>
      <c r="J82" s="142"/>
    </row>
    <row r="83" spans="1:10" x14ac:dyDescent="0.2">
      <c r="A83" s="6">
        <v>30</v>
      </c>
      <c r="B83" s="142"/>
      <c r="C83" s="147"/>
      <c r="D83" s="150">
        <f>IFERROR(VLOOKUP(C83,'Service Details'!$J$4:$K$40,2,),0)</f>
        <v>0</v>
      </c>
      <c r="E83" s="142"/>
      <c r="F83" s="142"/>
      <c r="G83" s="142"/>
      <c r="H83" s="142"/>
      <c r="I83" s="142"/>
      <c r="J83" s="142"/>
    </row>
    <row r="84" spans="1:10" x14ac:dyDescent="0.2">
      <c r="A84" s="6">
        <v>30</v>
      </c>
      <c r="B84" s="142"/>
      <c r="C84" s="147"/>
      <c r="D84" s="150">
        <f>IFERROR(VLOOKUP(C84,'Service Details'!$J$4:$K$40,2,),0)</f>
        <v>0</v>
      </c>
      <c r="E84" s="142"/>
      <c r="F84" s="142"/>
      <c r="G84" s="142"/>
      <c r="H84" s="142"/>
      <c r="I84" s="142"/>
      <c r="J84" s="142"/>
    </row>
    <row r="85" spans="1:10" x14ac:dyDescent="0.2">
      <c r="A85" s="6">
        <v>30</v>
      </c>
      <c r="B85" s="142"/>
      <c r="C85" s="147"/>
      <c r="D85" s="150">
        <f>IFERROR(VLOOKUP(C85,'Service Details'!$J$4:$K$40,2,),0)</f>
        <v>0</v>
      </c>
      <c r="E85" s="142"/>
      <c r="F85" s="142"/>
      <c r="G85" s="142"/>
      <c r="H85" s="142"/>
      <c r="I85" s="142"/>
      <c r="J85" s="142"/>
    </row>
    <row r="86" spans="1:10" x14ac:dyDescent="0.2">
      <c r="A86" s="6">
        <v>30</v>
      </c>
      <c r="B86" s="142"/>
      <c r="C86" s="147"/>
      <c r="D86" s="150">
        <f>IFERROR(VLOOKUP(C86,'Service Details'!$J$4:$K$40,2,),0)</f>
        <v>0</v>
      </c>
      <c r="E86" s="142"/>
      <c r="F86" s="142"/>
      <c r="G86" s="142"/>
      <c r="H86" s="142"/>
      <c r="I86" s="142"/>
      <c r="J86" s="142"/>
    </row>
    <row r="87" spans="1:10" x14ac:dyDescent="0.2">
      <c r="A87" s="6">
        <v>30</v>
      </c>
      <c r="B87" s="142"/>
      <c r="C87" s="147"/>
      <c r="D87" s="150">
        <f>IFERROR(VLOOKUP(C87,'Service Details'!$J$4:$K$40,2,),0)</f>
        <v>0</v>
      </c>
      <c r="E87" s="142"/>
      <c r="F87" s="142"/>
      <c r="G87" s="142"/>
      <c r="H87" s="142"/>
      <c r="I87" s="142"/>
      <c r="J87" s="142"/>
    </row>
    <row r="88" spans="1:10" x14ac:dyDescent="0.2">
      <c r="A88" s="6">
        <v>30</v>
      </c>
      <c r="B88" s="142"/>
      <c r="C88" s="147"/>
      <c r="D88" s="150">
        <f>IFERROR(VLOOKUP(C88,'Service Details'!$J$4:$K$40,2,),0)</f>
        <v>0</v>
      </c>
      <c r="E88" s="142"/>
      <c r="F88" s="142"/>
      <c r="G88" s="142"/>
      <c r="H88" s="142"/>
      <c r="I88" s="142"/>
      <c r="J88" s="142"/>
    </row>
    <row r="89" spans="1:10" x14ac:dyDescent="0.2">
      <c r="A89" s="6">
        <v>30</v>
      </c>
      <c r="B89" s="142"/>
      <c r="C89" s="147"/>
      <c r="D89" s="150">
        <f>IFERROR(VLOOKUP(C89,'Service Details'!$J$4:$K$40,2,),0)</f>
        <v>0</v>
      </c>
      <c r="E89" s="142"/>
      <c r="F89" s="142"/>
      <c r="G89" s="142"/>
      <c r="H89" s="142"/>
      <c r="I89" s="142"/>
      <c r="J89" s="142"/>
    </row>
    <row r="90" spans="1:10" x14ac:dyDescent="0.2">
      <c r="A90" s="6">
        <v>30</v>
      </c>
      <c r="B90" s="142"/>
      <c r="C90" s="147"/>
      <c r="D90" s="150">
        <f>IFERROR(VLOOKUP(C90,'Service Details'!$J$4:$K$40,2,),0)</f>
        <v>0</v>
      </c>
      <c r="E90" s="142"/>
      <c r="F90" s="142"/>
      <c r="G90" s="142"/>
      <c r="H90" s="142"/>
      <c r="I90" s="142"/>
      <c r="J90" s="142"/>
    </row>
    <row r="91" spans="1:10" x14ac:dyDescent="0.2">
      <c r="A91" s="6">
        <v>30</v>
      </c>
      <c r="B91" s="142"/>
      <c r="C91" s="147"/>
      <c r="D91" s="150">
        <f>IFERROR(VLOOKUP(C91,'Service Details'!$J$4:$K$40,2,),0)</f>
        <v>0</v>
      </c>
      <c r="E91" s="142"/>
      <c r="F91" s="142"/>
      <c r="G91" s="142"/>
      <c r="H91" s="142"/>
      <c r="I91" s="142"/>
      <c r="J91" s="142"/>
    </row>
    <row r="92" spans="1:10" x14ac:dyDescent="0.2">
      <c r="A92" s="6">
        <v>30</v>
      </c>
      <c r="B92" s="142"/>
      <c r="C92" s="147"/>
      <c r="D92" s="150">
        <f>IFERROR(VLOOKUP(C92,'Service Details'!$J$4:$K$40,2,),0)</f>
        <v>0</v>
      </c>
      <c r="E92" s="142"/>
      <c r="F92" s="142"/>
      <c r="G92" s="142"/>
      <c r="H92" s="142"/>
      <c r="I92" s="142"/>
      <c r="J92" s="142"/>
    </row>
    <row r="93" spans="1:10" x14ac:dyDescent="0.2">
      <c r="A93" s="6">
        <v>30</v>
      </c>
      <c r="B93" s="142"/>
      <c r="C93" s="147"/>
      <c r="D93" s="150">
        <f>IFERROR(VLOOKUP(C93,'Service Details'!$J$4:$K$40,2,),0)</f>
        <v>0</v>
      </c>
      <c r="E93" s="142"/>
      <c r="F93" s="142"/>
      <c r="G93" s="142"/>
      <c r="H93" s="142"/>
      <c r="I93" s="142"/>
      <c r="J93" s="142"/>
    </row>
    <row r="94" spans="1:10" x14ac:dyDescent="0.2">
      <c r="A94" s="6">
        <v>30</v>
      </c>
      <c r="B94" s="142"/>
      <c r="C94" s="147"/>
      <c r="D94" s="150">
        <f>IFERROR(VLOOKUP(C94,'Service Details'!$J$4:$K$40,2,),0)</f>
        <v>0</v>
      </c>
      <c r="E94" s="142"/>
      <c r="F94" s="142"/>
      <c r="G94" s="142"/>
      <c r="H94" s="142"/>
      <c r="I94" s="142"/>
      <c r="J94" s="142"/>
    </row>
    <row r="95" spans="1:10" x14ac:dyDescent="0.2">
      <c r="A95" s="6">
        <v>30</v>
      </c>
      <c r="B95" s="142"/>
      <c r="C95" s="147"/>
      <c r="D95" s="150">
        <f>IFERROR(VLOOKUP(C95,'Service Details'!$J$4:$K$40,2,),0)</f>
        <v>0</v>
      </c>
      <c r="E95" s="142"/>
      <c r="F95" s="142"/>
      <c r="G95" s="142"/>
      <c r="H95" s="142"/>
      <c r="I95" s="142"/>
      <c r="J95" s="142"/>
    </row>
    <row r="96" spans="1:10" x14ac:dyDescent="0.2">
      <c r="A96" s="6">
        <v>30</v>
      </c>
      <c r="B96" s="142"/>
      <c r="C96" s="147"/>
      <c r="D96" s="150">
        <f>IFERROR(VLOOKUP(C96,'Service Details'!$J$4:$K$40,2,),0)</f>
        <v>0</v>
      </c>
      <c r="E96" s="142"/>
      <c r="F96" s="142"/>
      <c r="G96" s="142"/>
      <c r="H96" s="142"/>
      <c r="I96" s="142"/>
      <c r="J96" s="142"/>
    </row>
    <row r="97" spans="1:10" x14ac:dyDescent="0.2">
      <c r="A97" s="6">
        <v>30</v>
      </c>
      <c r="B97" s="142"/>
      <c r="C97" s="147"/>
      <c r="D97" s="150">
        <f>IFERROR(VLOOKUP(C97,'Service Details'!$J$4:$K$40,2,),0)</f>
        <v>0</v>
      </c>
      <c r="E97" s="142"/>
      <c r="F97" s="142"/>
      <c r="G97" s="142"/>
      <c r="H97" s="142"/>
      <c r="I97" s="142"/>
      <c r="J97" s="142"/>
    </row>
    <row r="98" spans="1:10" x14ac:dyDescent="0.2">
      <c r="A98" s="6">
        <v>30</v>
      </c>
      <c r="B98" s="142"/>
      <c r="C98" s="147"/>
      <c r="D98" s="150">
        <f>IFERROR(VLOOKUP(C98,'Service Details'!$J$4:$K$40,2,),0)</f>
        <v>0</v>
      </c>
      <c r="E98" s="142"/>
      <c r="F98" s="142"/>
      <c r="G98" s="142"/>
      <c r="H98" s="142"/>
      <c r="I98" s="142"/>
      <c r="J98" s="142"/>
    </row>
    <row r="99" spans="1:10" x14ac:dyDescent="0.2">
      <c r="A99" s="6">
        <v>30</v>
      </c>
      <c r="B99" s="142"/>
      <c r="C99" s="147"/>
      <c r="D99" s="150">
        <f>IFERROR(VLOOKUP(C99,'Service Details'!$J$4:$K$40,2,),0)</f>
        <v>0</v>
      </c>
      <c r="E99" s="142"/>
      <c r="F99" s="142"/>
      <c r="G99" s="142"/>
      <c r="H99" s="142"/>
      <c r="I99" s="142"/>
      <c r="J99" s="142"/>
    </row>
    <row r="100" spans="1:10" x14ac:dyDescent="0.2">
      <c r="A100" s="6">
        <v>30</v>
      </c>
      <c r="B100" s="142"/>
      <c r="C100" s="147"/>
      <c r="D100" s="150">
        <f>IFERROR(VLOOKUP(C100,'Service Details'!$J$4:$K$40,2,),0)</f>
        <v>0</v>
      </c>
      <c r="E100" s="142"/>
      <c r="F100" s="142"/>
      <c r="G100" s="142"/>
      <c r="H100" s="142"/>
      <c r="I100" s="142"/>
      <c r="J100" s="142"/>
    </row>
    <row r="101" spans="1:10" x14ac:dyDescent="0.2">
      <c r="A101" s="6">
        <v>30</v>
      </c>
      <c r="B101" s="142"/>
      <c r="C101" s="147"/>
      <c r="D101" s="150">
        <f>IFERROR(VLOOKUP(C101,'Service Details'!$J$4:$K$40,2,),0)</f>
        <v>0</v>
      </c>
      <c r="E101" s="142"/>
      <c r="F101" s="142"/>
      <c r="G101" s="142"/>
      <c r="H101" s="142"/>
      <c r="I101" s="142"/>
      <c r="J101" s="142"/>
    </row>
    <row r="102" spans="1:10" x14ac:dyDescent="0.2">
      <c r="A102" s="6">
        <v>30</v>
      </c>
      <c r="B102" s="142"/>
      <c r="C102" s="147"/>
      <c r="D102" s="150">
        <f>IFERROR(VLOOKUP(C102,'Service Details'!$J$4:$K$40,2,),0)</f>
        <v>0</v>
      </c>
      <c r="E102" s="142"/>
      <c r="F102" s="142"/>
      <c r="G102" s="142"/>
      <c r="H102" s="142"/>
      <c r="I102" s="142"/>
      <c r="J102" s="142"/>
    </row>
    <row r="103" spans="1:10" x14ac:dyDescent="0.2">
      <c r="A103" s="6">
        <v>30</v>
      </c>
      <c r="B103" s="142"/>
      <c r="C103" s="147"/>
      <c r="D103" s="150">
        <f>IFERROR(VLOOKUP(C103,'Service Details'!$J$4:$K$40,2,),0)</f>
        <v>0</v>
      </c>
      <c r="E103" s="142"/>
      <c r="F103" s="142"/>
      <c r="G103" s="142"/>
      <c r="H103" s="142"/>
      <c r="I103" s="142"/>
      <c r="J103" s="142"/>
    </row>
    <row r="104" spans="1:10" x14ac:dyDescent="0.2">
      <c r="A104" s="6">
        <v>30</v>
      </c>
      <c r="B104" s="142"/>
      <c r="C104" s="147"/>
      <c r="D104" s="150">
        <f>IFERROR(VLOOKUP(C104,'Service Details'!$J$4:$K$40,2,),0)</f>
        <v>0</v>
      </c>
      <c r="E104" s="142"/>
      <c r="F104" s="142"/>
      <c r="G104" s="142"/>
      <c r="H104" s="142"/>
      <c r="I104" s="142"/>
      <c r="J104" s="142"/>
    </row>
    <row r="105" spans="1:10" x14ac:dyDescent="0.2">
      <c r="A105" s="6">
        <v>30</v>
      </c>
      <c r="B105" s="142"/>
      <c r="C105" s="147"/>
      <c r="D105" s="150">
        <f>IFERROR(VLOOKUP(C105,'Service Details'!$J$4:$K$40,2,),0)</f>
        <v>0</v>
      </c>
      <c r="E105" s="142"/>
      <c r="F105" s="142"/>
      <c r="G105" s="142"/>
      <c r="H105" s="142"/>
      <c r="I105" s="142"/>
      <c r="J105" s="142"/>
    </row>
    <row r="106" spans="1:10" x14ac:dyDescent="0.2">
      <c r="A106" s="6">
        <v>30</v>
      </c>
      <c r="B106" s="142"/>
      <c r="C106" s="147"/>
      <c r="D106" s="150">
        <f>IFERROR(VLOOKUP(C106,'Service Details'!$J$4:$K$40,2,),0)</f>
        <v>0</v>
      </c>
      <c r="E106" s="142"/>
      <c r="F106" s="142"/>
      <c r="G106" s="142"/>
      <c r="H106" s="142"/>
      <c r="I106" s="142"/>
      <c r="J106" s="142"/>
    </row>
    <row r="107" spans="1:10" x14ac:dyDescent="0.2">
      <c r="A107" s="6">
        <v>30</v>
      </c>
      <c r="B107" s="142"/>
      <c r="C107" s="147"/>
      <c r="D107" s="150">
        <f>IFERROR(VLOOKUP(C107,'Service Details'!$J$4:$K$40,2,),0)</f>
        <v>0</v>
      </c>
      <c r="E107" s="142"/>
      <c r="F107" s="142"/>
      <c r="G107" s="142"/>
      <c r="H107" s="142"/>
      <c r="I107" s="142"/>
      <c r="J107" s="142"/>
    </row>
    <row r="108" spans="1:10" x14ac:dyDescent="0.2">
      <c r="A108" s="6">
        <v>30</v>
      </c>
      <c r="B108" s="142"/>
      <c r="C108" s="147"/>
      <c r="D108" s="150">
        <f>IFERROR(VLOOKUP(C108,'Service Details'!$J$4:$K$40,2,),0)</f>
        <v>0</v>
      </c>
      <c r="E108" s="142"/>
      <c r="F108" s="142"/>
      <c r="G108" s="142"/>
      <c r="H108" s="142"/>
      <c r="I108" s="142"/>
      <c r="J108" s="142"/>
    </row>
    <row r="109" spans="1:10" x14ac:dyDescent="0.2">
      <c r="A109" s="6">
        <v>30</v>
      </c>
      <c r="B109" s="142"/>
      <c r="C109" s="147"/>
      <c r="D109" s="150">
        <f>IFERROR(VLOOKUP(C109,'Service Details'!$J$4:$K$40,2,),0)</f>
        <v>0</v>
      </c>
      <c r="E109" s="142"/>
      <c r="F109" s="142"/>
      <c r="G109" s="142"/>
      <c r="H109" s="142"/>
      <c r="I109" s="142"/>
      <c r="J109" s="142"/>
    </row>
    <row r="110" spans="1:10" x14ac:dyDescent="0.2">
      <c r="A110" s="6">
        <v>30</v>
      </c>
      <c r="B110" s="142"/>
      <c r="C110" s="147"/>
      <c r="D110" s="150">
        <f>IFERROR(VLOOKUP(C110,'Service Details'!$J$4:$K$40,2,),0)</f>
        <v>0</v>
      </c>
      <c r="E110" s="142"/>
      <c r="F110" s="142"/>
      <c r="G110" s="142"/>
      <c r="H110" s="142"/>
      <c r="I110" s="142"/>
      <c r="J110" s="142"/>
    </row>
    <row r="111" spans="1:10" x14ac:dyDescent="0.2">
      <c r="A111" s="6">
        <v>30</v>
      </c>
      <c r="B111" s="142"/>
      <c r="C111" s="147"/>
      <c r="D111" s="150">
        <f>IFERROR(VLOOKUP(C111,'Service Details'!$J$4:$K$40,2,),0)</f>
        <v>0</v>
      </c>
      <c r="E111" s="142"/>
      <c r="F111" s="142"/>
      <c r="G111" s="142"/>
      <c r="H111" s="142"/>
      <c r="I111" s="142"/>
      <c r="J111" s="142"/>
    </row>
    <row r="112" spans="1:10" x14ac:dyDescent="0.2">
      <c r="A112" s="6">
        <v>30</v>
      </c>
      <c r="B112" s="142"/>
      <c r="C112" s="147"/>
      <c r="D112" s="150">
        <f>IFERROR(VLOOKUP(C112,'Service Details'!$J$4:$K$40,2,),0)</f>
        <v>0</v>
      </c>
      <c r="E112" s="142"/>
      <c r="F112" s="142"/>
      <c r="G112" s="142"/>
      <c r="H112" s="142"/>
      <c r="I112" s="142"/>
      <c r="J112" s="142"/>
    </row>
    <row r="113" spans="1:10" x14ac:dyDescent="0.2">
      <c r="A113" s="6">
        <v>30</v>
      </c>
      <c r="B113" s="142"/>
      <c r="C113" s="147"/>
      <c r="D113" s="150">
        <f>IFERROR(VLOOKUP(C113,'Service Details'!$J$4:$K$40,2,),0)</f>
        <v>0</v>
      </c>
      <c r="E113" s="142"/>
      <c r="F113" s="142"/>
      <c r="G113" s="142"/>
      <c r="H113" s="142"/>
      <c r="I113" s="142"/>
      <c r="J113" s="142"/>
    </row>
    <row r="114" spans="1:10" x14ac:dyDescent="0.2">
      <c r="A114" s="6">
        <v>30</v>
      </c>
      <c r="B114" s="142"/>
      <c r="C114" s="147"/>
      <c r="D114" s="150">
        <f>IFERROR(VLOOKUP(C114,'Service Details'!$J$4:$K$40,2,),0)</f>
        <v>0</v>
      </c>
      <c r="E114" s="142"/>
      <c r="F114" s="142"/>
      <c r="G114" s="142"/>
      <c r="H114" s="142"/>
      <c r="I114" s="142"/>
      <c r="J114" s="142"/>
    </row>
    <row r="115" spans="1:10" x14ac:dyDescent="0.2">
      <c r="A115" s="6">
        <v>30</v>
      </c>
      <c r="B115" s="142"/>
      <c r="C115" s="147"/>
      <c r="D115" s="150">
        <f>IFERROR(VLOOKUP(C115,'Service Details'!$J$4:$K$40,2,),0)</f>
        <v>0</v>
      </c>
      <c r="E115" s="142"/>
      <c r="F115" s="142"/>
      <c r="G115" s="142"/>
      <c r="H115" s="142"/>
      <c r="I115" s="142"/>
      <c r="J115" s="142"/>
    </row>
    <row r="116" spans="1:10" x14ac:dyDescent="0.2">
      <c r="A116" s="6">
        <v>30</v>
      </c>
      <c r="B116" s="142"/>
      <c r="C116" s="147"/>
      <c r="D116" s="150">
        <f>IFERROR(VLOOKUP(C116,'Service Details'!$J$4:$K$40,2,),0)</f>
        <v>0</v>
      </c>
      <c r="E116" s="142"/>
      <c r="F116" s="142"/>
      <c r="G116" s="142"/>
      <c r="H116" s="142"/>
      <c r="I116" s="142"/>
      <c r="J116" s="142"/>
    </row>
    <row r="117" spans="1:10" x14ac:dyDescent="0.2">
      <c r="A117" s="6">
        <v>30</v>
      </c>
      <c r="B117" s="142"/>
      <c r="C117" s="147"/>
      <c r="D117" s="150">
        <f>IFERROR(VLOOKUP(C117,'Service Details'!$J$4:$K$40,2,),0)</f>
        <v>0</v>
      </c>
      <c r="E117" s="142"/>
      <c r="F117" s="142"/>
      <c r="G117" s="142"/>
      <c r="H117" s="142"/>
      <c r="I117" s="142"/>
      <c r="J117" s="142"/>
    </row>
    <row r="118" spans="1:10" x14ac:dyDescent="0.2">
      <c r="A118" s="6">
        <v>30</v>
      </c>
      <c r="B118" s="142"/>
      <c r="C118" s="147"/>
      <c r="D118" s="150">
        <f>IFERROR(VLOOKUP(C118,'Service Details'!$J$4:$K$40,2,),0)</f>
        <v>0</v>
      </c>
      <c r="E118" s="142"/>
      <c r="F118" s="142"/>
      <c r="G118" s="142"/>
      <c r="H118" s="142"/>
      <c r="I118" s="142"/>
      <c r="J118" s="142"/>
    </row>
    <row r="119" spans="1:10" x14ac:dyDescent="0.2">
      <c r="A119" s="6">
        <v>30</v>
      </c>
      <c r="B119" s="142"/>
      <c r="C119" s="147"/>
      <c r="D119" s="150">
        <f>IFERROR(VLOOKUP(C119,'Service Details'!$J$4:$K$40,2,),0)</f>
        <v>0</v>
      </c>
      <c r="E119" s="142"/>
      <c r="F119" s="142"/>
      <c r="G119" s="142"/>
      <c r="H119" s="142"/>
      <c r="I119" s="142"/>
      <c r="J119" s="142"/>
    </row>
    <row r="120" spans="1:10" x14ac:dyDescent="0.2">
      <c r="A120" s="6">
        <v>30</v>
      </c>
      <c r="B120" s="142"/>
      <c r="C120" s="147"/>
      <c r="D120" s="150">
        <f>IFERROR(VLOOKUP(C120,'Service Details'!$J$4:$K$40,2,),0)</f>
        <v>0</v>
      </c>
      <c r="E120" s="142"/>
      <c r="F120" s="142"/>
      <c r="G120" s="142"/>
      <c r="H120" s="142"/>
      <c r="I120" s="142"/>
      <c r="J120" s="142"/>
    </row>
    <row r="121" spans="1:10" x14ac:dyDescent="0.2">
      <c r="A121" s="6">
        <v>30</v>
      </c>
      <c r="B121" s="142"/>
      <c r="C121" s="147"/>
      <c r="D121" s="150">
        <f>IFERROR(VLOOKUP(C121,'Service Details'!$J$4:$K$40,2,),0)</f>
        <v>0</v>
      </c>
      <c r="E121" s="142"/>
      <c r="F121" s="142"/>
      <c r="G121" s="142"/>
      <c r="H121" s="142"/>
      <c r="I121" s="142"/>
      <c r="J121" s="142"/>
    </row>
    <row r="122" spans="1:10" x14ac:dyDescent="0.2">
      <c r="A122" s="6">
        <v>30</v>
      </c>
      <c r="B122" s="142"/>
      <c r="C122" s="147"/>
      <c r="D122" s="150">
        <f>IFERROR(VLOOKUP(C122,'Service Details'!$J$4:$K$40,2,),0)</f>
        <v>0</v>
      </c>
      <c r="E122" s="142"/>
      <c r="F122" s="142"/>
      <c r="G122" s="142"/>
      <c r="H122" s="142"/>
      <c r="I122" s="142"/>
      <c r="J122" s="142"/>
    </row>
    <row r="123" spans="1:10" x14ac:dyDescent="0.2">
      <c r="A123" s="6">
        <v>30</v>
      </c>
      <c r="B123" s="142"/>
      <c r="C123" s="147"/>
      <c r="D123" s="150">
        <f>IFERROR(VLOOKUP(C123,'Service Details'!$J$4:$K$40,2,),0)</f>
        <v>0</v>
      </c>
      <c r="E123" s="142"/>
      <c r="F123" s="142"/>
      <c r="G123" s="142"/>
      <c r="H123" s="142"/>
      <c r="I123" s="142"/>
      <c r="J123" s="142"/>
    </row>
    <row r="124" spans="1:10" x14ac:dyDescent="0.2">
      <c r="A124" s="6">
        <v>30</v>
      </c>
      <c r="B124" s="142"/>
      <c r="C124" s="147"/>
      <c r="D124" s="150">
        <f>IFERROR(VLOOKUP(C124,'Service Details'!$J$4:$K$40,2,),0)</f>
        <v>0</v>
      </c>
      <c r="E124" s="142"/>
      <c r="F124" s="142"/>
      <c r="G124" s="142"/>
      <c r="H124" s="142"/>
      <c r="I124" s="142"/>
      <c r="J124" s="142"/>
    </row>
    <row r="125" spans="1:10" x14ac:dyDescent="0.2">
      <c r="A125" s="6">
        <v>30</v>
      </c>
      <c r="B125" s="142"/>
      <c r="C125" s="147"/>
      <c r="D125" s="150">
        <f>IFERROR(VLOOKUP(C125,'Service Details'!$J$4:$K$40,2,),0)</f>
        <v>0</v>
      </c>
      <c r="E125" s="142"/>
      <c r="F125" s="142"/>
      <c r="G125" s="142"/>
      <c r="H125" s="142"/>
      <c r="I125" s="142"/>
      <c r="J125" s="142"/>
    </row>
    <row r="126" spans="1:10" x14ac:dyDescent="0.2">
      <c r="A126" s="6">
        <v>30</v>
      </c>
      <c r="B126" s="142"/>
      <c r="C126" s="147"/>
      <c r="D126" s="150">
        <f>IFERROR(VLOOKUP(C126,'Service Details'!$J$4:$K$40,2,),0)</f>
        <v>0</v>
      </c>
      <c r="E126" s="142"/>
      <c r="F126" s="142"/>
      <c r="G126" s="142"/>
      <c r="H126" s="142"/>
      <c r="I126" s="142"/>
      <c r="J126" s="142"/>
    </row>
    <row r="127" spans="1:10" x14ac:dyDescent="0.2">
      <c r="A127" s="6">
        <v>30</v>
      </c>
      <c r="B127" s="142"/>
      <c r="C127" s="147"/>
      <c r="D127" s="150">
        <f>IFERROR(VLOOKUP(C127,'Service Details'!$J$4:$K$40,2,),0)</f>
        <v>0</v>
      </c>
      <c r="E127" s="142"/>
      <c r="F127" s="142"/>
      <c r="G127" s="142"/>
      <c r="H127" s="142"/>
      <c r="I127" s="142"/>
      <c r="J127" s="142"/>
    </row>
    <row r="128" spans="1:10" x14ac:dyDescent="0.2">
      <c r="A128" s="6">
        <v>30</v>
      </c>
      <c r="B128" s="142"/>
      <c r="C128" s="147"/>
      <c r="D128" s="150">
        <f>IFERROR(VLOOKUP(C128,'Service Details'!$J$4:$K$40,2,),0)</f>
        <v>0</v>
      </c>
      <c r="E128" s="142"/>
      <c r="F128" s="142"/>
      <c r="G128" s="142"/>
      <c r="H128" s="142"/>
      <c r="I128" s="142"/>
      <c r="J128" s="142"/>
    </row>
    <row r="129" spans="1:10" x14ac:dyDescent="0.2">
      <c r="A129" s="6">
        <v>30</v>
      </c>
      <c r="B129" s="142"/>
      <c r="C129" s="147"/>
      <c r="D129" s="150">
        <f>IFERROR(VLOOKUP(C129,'Service Details'!$J$4:$K$40,2,),0)</f>
        <v>0</v>
      </c>
      <c r="E129" s="142"/>
      <c r="F129" s="142"/>
      <c r="G129" s="142"/>
      <c r="H129" s="142"/>
      <c r="I129" s="142"/>
      <c r="J129" s="142"/>
    </row>
    <row r="130" spans="1:10" x14ac:dyDescent="0.2">
      <c r="A130" s="6">
        <v>30</v>
      </c>
      <c r="B130" s="142"/>
      <c r="C130" s="147"/>
      <c r="D130" s="150">
        <f>IFERROR(VLOOKUP(C130,'Service Details'!$J$4:$K$40,2,),0)</f>
        <v>0</v>
      </c>
      <c r="E130" s="142"/>
      <c r="F130" s="142"/>
      <c r="G130" s="142"/>
      <c r="H130" s="142"/>
      <c r="I130" s="142"/>
      <c r="J130" s="142"/>
    </row>
    <row r="131" spans="1:10" x14ac:dyDescent="0.2">
      <c r="A131" s="6">
        <v>30</v>
      </c>
      <c r="B131" s="142"/>
      <c r="C131" s="147"/>
      <c r="D131" s="150">
        <f>IFERROR(VLOOKUP(C131,'Service Details'!$J$4:$K$40,2,),0)</f>
        <v>0</v>
      </c>
      <c r="E131" s="142"/>
      <c r="F131" s="142"/>
      <c r="G131" s="142"/>
      <c r="H131" s="142"/>
      <c r="I131" s="142"/>
      <c r="J131" s="142"/>
    </row>
    <row r="132" spans="1:10" x14ac:dyDescent="0.2">
      <c r="A132" s="6">
        <v>30</v>
      </c>
      <c r="B132" s="142"/>
      <c r="C132" s="147"/>
      <c r="D132" s="150">
        <f>IFERROR(VLOOKUP(C132,'Service Details'!$J$4:$K$40,2,),0)</f>
        <v>0</v>
      </c>
      <c r="E132" s="142"/>
      <c r="F132" s="142"/>
      <c r="G132" s="142"/>
      <c r="H132" s="142"/>
      <c r="I132" s="142"/>
      <c r="J132" s="142"/>
    </row>
    <row r="133" spans="1:10" x14ac:dyDescent="0.2">
      <c r="A133" s="6">
        <v>30</v>
      </c>
      <c r="B133" s="142"/>
      <c r="C133" s="147"/>
      <c r="D133" s="150">
        <f>IFERROR(VLOOKUP(C133,'Service Details'!$J$4:$K$40,2,),0)</f>
        <v>0</v>
      </c>
      <c r="E133" s="142"/>
      <c r="F133" s="142"/>
      <c r="G133" s="142"/>
      <c r="H133" s="142"/>
      <c r="I133" s="142"/>
      <c r="J133" s="142"/>
    </row>
    <row r="134" spans="1:10" x14ac:dyDescent="0.2">
      <c r="A134" s="6">
        <v>30</v>
      </c>
      <c r="B134" s="142"/>
      <c r="C134" s="147"/>
      <c r="D134" s="150">
        <f>IFERROR(VLOOKUP(C134,'Service Details'!$J$4:$K$40,2,),0)</f>
        <v>0</v>
      </c>
      <c r="E134" s="142"/>
      <c r="F134" s="142"/>
      <c r="G134" s="142"/>
      <c r="H134" s="142"/>
      <c r="I134" s="142"/>
      <c r="J134" s="142"/>
    </row>
    <row r="135" spans="1:10" x14ac:dyDescent="0.2">
      <c r="A135" s="6">
        <v>30</v>
      </c>
      <c r="B135" s="142"/>
      <c r="C135" s="147"/>
      <c r="D135" s="150">
        <f>IFERROR(VLOOKUP(C135,'Service Details'!$J$4:$K$40,2,),0)</f>
        <v>0</v>
      </c>
      <c r="E135" s="142"/>
      <c r="F135" s="142"/>
      <c r="G135" s="142"/>
      <c r="H135" s="142"/>
      <c r="I135" s="142"/>
      <c r="J135" s="142"/>
    </row>
    <row r="136" spans="1:10" x14ac:dyDescent="0.2">
      <c r="A136" s="6">
        <v>30</v>
      </c>
      <c r="B136" s="142"/>
      <c r="C136" s="147"/>
      <c r="D136" s="150">
        <f>IFERROR(VLOOKUP(C136,'Service Details'!$J$4:$K$40,2,),0)</f>
        <v>0</v>
      </c>
      <c r="E136" s="142"/>
      <c r="F136" s="142"/>
      <c r="G136" s="142"/>
      <c r="H136" s="142"/>
      <c r="I136" s="142"/>
      <c r="J136" s="142"/>
    </row>
    <row r="137" spans="1:10" x14ac:dyDescent="0.2">
      <c r="A137" s="6">
        <v>30</v>
      </c>
      <c r="B137" s="142"/>
      <c r="C137" s="147"/>
      <c r="D137" s="150">
        <f>IFERROR(VLOOKUP(C137,'Service Details'!$J$4:$K$40,2,),0)</f>
        <v>0</v>
      </c>
      <c r="E137" s="142"/>
      <c r="F137" s="142"/>
      <c r="G137" s="142"/>
      <c r="H137" s="142"/>
      <c r="I137" s="142"/>
      <c r="J137" s="142"/>
    </row>
    <row r="138" spans="1:10" x14ac:dyDescent="0.2">
      <c r="A138" s="6">
        <v>30</v>
      </c>
      <c r="B138" s="142"/>
      <c r="C138" s="147"/>
      <c r="D138" s="150">
        <f>IFERROR(VLOOKUP(C138,'Service Details'!$J$4:$K$40,2,),0)</f>
        <v>0</v>
      </c>
      <c r="E138" s="142"/>
      <c r="F138" s="142"/>
      <c r="G138" s="142"/>
      <c r="H138" s="142"/>
      <c r="I138" s="142"/>
      <c r="J138" s="142"/>
    </row>
  </sheetData>
  <sheetProtection algorithmName="SHA-512" hashValue="ZbOWntLcdxh2/4NVal7AGkU4hDZkNk/lSLYnZ9YZckhXisO7M8DTjElbtKvzDygQTvMAyZw9aJ4DJSFhzIlAYg==" saltValue="MUgKTZ1/htARRn97MmtTuQ==" spinCount="100000" sheet="1" objects="1" scenarios="1"/>
  <dataValidations count="1">
    <dataValidation type="custom" allowBlank="1" showInputMessage="1" showErrorMessage="1" errorTitle="Domestic Customer" error="This customer name already exist in domestic customer list, please use some othe value. Each customer name has to be unique !" sqref="B3:B138">
      <formula1>COUNTIF($B$3:$B$32,B3)=1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'Service Details'!$J$4:$J$40</xm:f>
          </x14:formula1>
          <xm:sqref>C3:C138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524"/>
  <sheetViews>
    <sheetView topLeftCell="B1" workbookViewId="0">
      <selection activeCell="D5" sqref="D5"/>
    </sheetView>
  </sheetViews>
  <sheetFormatPr defaultRowHeight="12.75" x14ac:dyDescent="0.2"/>
  <cols>
    <col min="1" max="1" width="4.7109375" style="71" hidden="1" customWidth="1" collapsed="1"/>
    <col min="2" max="2" width="5.5703125" style="71" customWidth="1"/>
    <col min="3" max="3" width="10.42578125" style="123" bestFit="1" customWidth="1"/>
    <col min="4" max="4" width="9.28515625" style="76" bestFit="1" customWidth="1"/>
    <col min="5" max="5" width="14" style="76" customWidth="1"/>
    <col min="6" max="6" width="40.42578125" style="76" customWidth="1"/>
    <col min="7" max="7" width="31.85546875" style="77" bestFit="1" customWidth="1"/>
    <col min="8" max="8" width="9.42578125" style="88" bestFit="1" customWidth="1"/>
    <col min="9" max="9" width="15.7109375" style="78" customWidth="1"/>
    <col min="10" max="10" width="7.140625" style="76" bestFit="1" customWidth="1"/>
    <col min="11" max="11" width="8.7109375" style="93" bestFit="1" customWidth="1"/>
    <col min="12" max="12" width="16.140625" style="93" customWidth="1"/>
    <col min="13" max="13" width="10.5703125" style="94" customWidth="1"/>
    <col min="14" max="14" width="10" style="93" bestFit="1" customWidth="1"/>
    <col min="15" max="15" width="10" style="93" customWidth="1"/>
    <col min="16" max="16" width="7.85546875" style="93" customWidth="1"/>
    <col min="17" max="17" width="12.85546875" style="93" customWidth="1"/>
    <col min="18" max="18" width="20.85546875" style="93" bestFit="1" customWidth="1"/>
    <col min="19" max="19" width="9.140625" style="8" customWidth="1"/>
    <col min="20" max="16384" width="9.140625" style="72"/>
  </cols>
  <sheetData>
    <row r="1" spans="1:19" s="119" customFormat="1" ht="15" x14ac:dyDescent="0.2">
      <c r="A1" s="115" t="s">
        <v>155</v>
      </c>
      <c r="B1" s="115" t="s">
        <v>52</v>
      </c>
      <c r="C1" s="138" t="s">
        <v>68</v>
      </c>
      <c r="D1" s="115" t="s">
        <v>69</v>
      </c>
      <c r="E1" s="115" t="s">
        <v>70</v>
      </c>
      <c r="F1" s="115" t="s">
        <v>71</v>
      </c>
      <c r="G1" s="115" t="s">
        <v>72</v>
      </c>
      <c r="H1" s="117" t="s">
        <v>21</v>
      </c>
      <c r="I1" s="116" t="s">
        <v>83</v>
      </c>
      <c r="J1" s="115" t="s">
        <v>73</v>
      </c>
      <c r="K1" s="117" t="s">
        <v>74</v>
      </c>
      <c r="L1" s="117" t="s">
        <v>75</v>
      </c>
      <c r="M1" s="117" t="s">
        <v>76</v>
      </c>
      <c r="N1" s="117" t="s">
        <v>77</v>
      </c>
      <c r="O1" s="117" t="s">
        <v>78</v>
      </c>
      <c r="P1" s="117" t="s">
        <v>79</v>
      </c>
      <c r="Q1" s="117" t="s">
        <v>80</v>
      </c>
      <c r="R1" s="117" t="s">
        <v>81</v>
      </c>
      <c r="S1" s="118"/>
    </row>
    <row r="2" spans="1:19" x14ac:dyDescent="0.2">
      <c r="A2" s="73" t="str">
        <f t="shared" ref="A2:A65" si="0">C2&amp;"-"&amp;D2</f>
        <v>1-1</v>
      </c>
      <c r="B2" s="73">
        <v>1</v>
      </c>
      <c r="C2" s="120">
        <v>1</v>
      </c>
      <c r="D2" s="9">
        <v>1</v>
      </c>
      <c r="E2" s="10">
        <v>42917</v>
      </c>
      <c r="F2" s="11" t="s">
        <v>61</v>
      </c>
      <c r="G2" s="9" t="s">
        <v>42</v>
      </c>
      <c r="H2" s="86">
        <f>VLOOKUP(G2,'Service Details'!$D$5:$F$21,2,TRUE)</f>
        <v>9982</v>
      </c>
      <c r="I2" s="12">
        <v>6000</v>
      </c>
      <c r="J2" s="13">
        <v>0</v>
      </c>
      <c r="K2" s="135">
        <f>+I2*J2</f>
        <v>0</v>
      </c>
      <c r="L2" s="90">
        <f>+I2-K2</f>
        <v>6000</v>
      </c>
      <c r="M2" s="91">
        <f>IF('Company Details'!$C$9="Yes",(VLOOKUP(Transaction!G2,'Service Details'!$D$5:$F$29,3)),0%)</f>
        <v>0.18</v>
      </c>
      <c r="N2" s="89">
        <f>IFERROR(IF('Company Details'!C8=(VLOOKUP(Transaction!F2,'Customer Details'!$B$3:$D$32,2)),0,L2*M2),0)</f>
        <v>1080</v>
      </c>
      <c r="O2" s="92">
        <f>IFERROR(IF('Company Details'!C8=(VLOOKUP(Transaction!F2,'Customer Details'!$B$3:$D$32,2)),L2*M2/2,0),0)</f>
        <v>0</v>
      </c>
      <c r="P2" s="92">
        <f>IFERROR(IF('Company Details'!C8=(VLOOKUP(Transaction!F2,'Customer Details'!$B$3:$D$32,2)),L2*M2/2,0),0)</f>
        <v>0</v>
      </c>
      <c r="Q2" s="89">
        <f>+N2+O2+P2</f>
        <v>1080</v>
      </c>
      <c r="R2" s="90">
        <f>+L2+Q2</f>
        <v>7080</v>
      </c>
    </row>
    <row r="3" spans="1:19" x14ac:dyDescent="0.2">
      <c r="A3" s="73" t="str">
        <f t="shared" si="0"/>
        <v>1-2</v>
      </c>
      <c r="B3" s="73">
        <v>2</v>
      </c>
      <c r="C3" s="120">
        <v>1</v>
      </c>
      <c r="D3" s="9">
        <v>2</v>
      </c>
      <c r="E3" s="10">
        <v>42917</v>
      </c>
      <c r="F3" s="11" t="s">
        <v>61</v>
      </c>
      <c r="G3" s="9" t="s">
        <v>25</v>
      </c>
      <c r="H3" s="86">
        <f>VLOOKUP(G3,'Service Details'!$D$5:$F$21,2,TRUE)</f>
        <v>9983</v>
      </c>
      <c r="I3" s="12">
        <v>5000</v>
      </c>
      <c r="J3" s="13">
        <v>0</v>
      </c>
      <c r="K3" s="89">
        <f t="shared" ref="K3:K66" si="1">+I3*J3</f>
        <v>0</v>
      </c>
      <c r="L3" s="90">
        <f t="shared" ref="L3:L22" si="2">+I3-K3</f>
        <v>5000</v>
      </c>
      <c r="M3" s="91">
        <f>IF('Company Details'!$C$9="Yes",(VLOOKUP(Transaction!G3,'Service Details'!$D$5:$F$29,3)),0%)</f>
        <v>0.18</v>
      </c>
      <c r="N3" s="89">
        <f>IFERROR(IF('Company Details'!C9=(VLOOKUP(Transaction!F3,'Customer Details'!$B$3:$D$32,2)),0,L3*M3),0)</f>
        <v>900</v>
      </c>
      <c r="O3" s="92">
        <f>IFERROR(IF('Company Details'!C9=(VLOOKUP(Transaction!F3,'Customer Details'!$B$3:$D$32,2)),L3*M3/2,0),0)</f>
        <v>0</v>
      </c>
      <c r="P3" s="92">
        <f>IFERROR(IF('Company Details'!C9=(VLOOKUP(Transaction!F3,'Customer Details'!$B$3:$D$32,2)),L3*M3/2,0),0)</f>
        <v>0</v>
      </c>
      <c r="Q3" s="89">
        <f t="shared" ref="Q3:Q66" si="3">+N3+O3+P3</f>
        <v>900</v>
      </c>
      <c r="R3" s="90">
        <f>+L3+Q3</f>
        <v>5900</v>
      </c>
    </row>
    <row r="4" spans="1:19" x14ac:dyDescent="0.2">
      <c r="A4" s="73" t="str">
        <f t="shared" si="0"/>
        <v>-</v>
      </c>
      <c r="B4" s="73">
        <v>3</v>
      </c>
      <c r="C4" s="121"/>
      <c r="D4" s="9"/>
      <c r="E4" s="10"/>
      <c r="F4" s="11"/>
      <c r="G4" s="9"/>
      <c r="H4" s="86" t="str">
        <f>IFERROR(VLOOKUP(G4,'Service Details'!$D$5:$F$21,2,TRUE),"")</f>
        <v/>
      </c>
      <c r="I4" s="12"/>
      <c r="J4" s="13"/>
      <c r="K4" s="89">
        <f t="shared" si="1"/>
        <v>0</v>
      </c>
      <c r="L4" s="90">
        <f t="shared" si="2"/>
        <v>0</v>
      </c>
      <c r="M4" s="91">
        <f>IFERROR(IF('Company Details'!$C$9="Yes",(VLOOKUP(Transaction!G4,'Service Details'!$D$5:$F$29,3)),0%),0)</f>
        <v>0</v>
      </c>
      <c r="N4" s="89">
        <f>IFERROR(IF('Company Details'!C10=(VLOOKUP(Transaction!F4,'Customer Details'!$B$3:$D$32,2)),0,L4*M4),0)</f>
        <v>0</v>
      </c>
      <c r="O4" s="92">
        <f>IFERROR(IF('Company Details'!C10=(VLOOKUP(Transaction!F4,'Customer Details'!$B$3:$D$32,2)),L4*M4/2,0),0)</f>
        <v>0</v>
      </c>
      <c r="P4" s="92">
        <f>IFERROR(IF('Company Details'!C10=(VLOOKUP(Transaction!F4,'Customer Details'!$B$3:$D$32,2)),L4*M4/2,0),0)</f>
        <v>0</v>
      </c>
      <c r="Q4" s="89">
        <f t="shared" si="3"/>
        <v>0</v>
      </c>
      <c r="R4" s="90">
        <f>+L4+Q4</f>
        <v>0</v>
      </c>
    </row>
    <row r="5" spans="1:19" x14ac:dyDescent="0.2">
      <c r="A5" s="73" t="str">
        <f t="shared" si="0"/>
        <v>-</v>
      </c>
      <c r="B5" s="73">
        <v>4</v>
      </c>
      <c r="C5" s="121"/>
      <c r="D5" s="9"/>
      <c r="E5" s="10"/>
      <c r="F5" s="11"/>
      <c r="G5" s="9"/>
      <c r="H5" s="86" t="str">
        <f>IFERROR(VLOOKUP(G5,'Service Details'!$D$5:$F$21,2,TRUE),"")</f>
        <v/>
      </c>
      <c r="I5" s="12"/>
      <c r="J5" s="13"/>
      <c r="K5" s="89">
        <f t="shared" si="1"/>
        <v>0</v>
      </c>
      <c r="L5" s="90">
        <f t="shared" si="2"/>
        <v>0</v>
      </c>
      <c r="M5" s="91">
        <f>IFERROR(IF('Company Details'!$C$9="Yes",(VLOOKUP(Transaction!G5,'Service Details'!$D$5:$F$29,3)),0%),0)</f>
        <v>0</v>
      </c>
      <c r="N5" s="89">
        <f>IFERROR(IF('Company Details'!C11=(VLOOKUP(Transaction!F5,'Customer Details'!$B$3:$D$32,2)),0,L5*M5),0)</f>
        <v>0</v>
      </c>
      <c r="O5" s="92">
        <f>IFERROR(IF('Company Details'!C11=(VLOOKUP(Transaction!F5,'Customer Details'!$B$3:$D$32,2)),L5*M5/2,0),0)</f>
        <v>0</v>
      </c>
      <c r="P5" s="92">
        <f>IFERROR(IF('Company Details'!C11=(VLOOKUP(Transaction!F5,'Customer Details'!$B$3:$D$32,2)),L5*M5/2,0),0)</f>
        <v>0</v>
      </c>
      <c r="Q5" s="89">
        <f t="shared" si="3"/>
        <v>0</v>
      </c>
      <c r="R5" s="90">
        <f t="shared" ref="R5:R66" si="4">+L5+Q5</f>
        <v>0</v>
      </c>
    </row>
    <row r="6" spans="1:19" x14ac:dyDescent="0.2">
      <c r="A6" s="73" t="str">
        <f t="shared" si="0"/>
        <v>-</v>
      </c>
      <c r="B6" s="73">
        <v>5</v>
      </c>
      <c r="C6" s="121"/>
      <c r="D6" s="9"/>
      <c r="E6" s="10"/>
      <c r="F6" s="11"/>
      <c r="G6" s="9"/>
      <c r="H6" s="86" t="str">
        <f>IFERROR(VLOOKUP(G6,'Service Details'!$D$5:$F$21,2,TRUE),"")</f>
        <v/>
      </c>
      <c r="I6" s="12"/>
      <c r="J6" s="13"/>
      <c r="K6" s="89">
        <f t="shared" si="1"/>
        <v>0</v>
      </c>
      <c r="L6" s="90">
        <f t="shared" si="2"/>
        <v>0</v>
      </c>
      <c r="M6" s="91">
        <f>IFERROR(IF('Company Details'!$C$9="Yes",(VLOOKUP(Transaction!G6,'Service Details'!$D$5:$F$29,3)),0%),0)</f>
        <v>0</v>
      </c>
      <c r="N6" s="89">
        <f>IFERROR(IF('Company Details'!C12=(VLOOKUP(Transaction!F6,'Customer Details'!$B$3:$D$32,2)),0,L6*M6),0)</f>
        <v>0</v>
      </c>
      <c r="O6" s="92">
        <f>IFERROR(IF('Company Details'!C12=(VLOOKUP(Transaction!F6,'Customer Details'!$B$3:$D$32,2)),L6*M6/2,0),0)</f>
        <v>0</v>
      </c>
      <c r="P6" s="92">
        <f>IFERROR(IF('Company Details'!C12=(VLOOKUP(Transaction!F6,'Customer Details'!$B$3:$D$32,2)),L6*M6/2,0),0)</f>
        <v>0</v>
      </c>
      <c r="Q6" s="89">
        <f t="shared" si="3"/>
        <v>0</v>
      </c>
      <c r="R6" s="90">
        <f t="shared" si="4"/>
        <v>0</v>
      </c>
    </row>
    <row r="7" spans="1:19" x14ac:dyDescent="0.2">
      <c r="A7" s="73" t="str">
        <f t="shared" si="0"/>
        <v>-</v>
      </c>
      <c r="B7" s="73">
        <v>6</v>
      </c>
      <c r="C7" s="121"/>
      <c r="D7" s="9"/>
      <c r="E7" s="10"/>
      <c r="F7" s="11"/>
      <c r="G7" s="9"/>
      <c r="H7" s="86" t="str">
        <f>IFERROR(VLOOKUP(G7,'Service Details'!$D$5:$F$21,2,TRUE),"")</f>
        <v/>
      </c>
      <c r="I7" s="12"/>
      <c r="J7" s="13"/>
      <c r="K7" s="89">
        <f t="shared" si="1"/>
        <v>0</v>
      </c>
      <c r="L7" s="90">
        <f t="shared" si="2"/>
        <v>0</v>
      </c>
      <c r="M7" s="91">
        <f>IFERROR(IF('Company Details'!$C$9="Yes",(VLOOKUP(Transaction!G7,'Service Details'!$D$5:$F$29,3)),0%),0)</f>
        <v>0</v>
      </c>
      <c r="N7" s="89">
        <f>IFERROR(IF('Company Details'!C13=(VLOOKUP(Transaction!F7,'Customer Details'!$B$3:$D$32,2)),0,L7*M7),0)</f>
        <v>0</v>
      </c>
      <c r="O7" s="92">
        <f>IFERROR(IF('Company Details'!C13=(VLOOKUP(Transaction!F7,'Customer Details'!$B$3:$D$32,2)),L7*M7/2,0),0)</f>
        <v>0</v>
      </c>
      <c r="P7" s="92">
        <f>IFERROR(IF('Company Details'!C13=(VLOOKUP(Transaction!F7,'Customer Details'!$B$3:$D$32,2)),L7*M7/2,0),0)</f>
        <v>0</v>
      </c>
      <c r="Q7" s="89">
        <f t="shared" si="3"/>
        <v>0</v>
      </c>
      <c r="R7" s="90">
        <f t="shared" si="4"/>
        <v>0</v>
      </c>
    </row>
    <row r="8" spans="1:19" x14ac:dyDescent="0.2">
      <c r="A8" s="73" t="str">
        <f t="shared" si="0"/>
        <v>-</v>
      </c>
      <c r="B8" s="73">
        <v>7</v>
      </c>
      <c r="C8" s="121"/>
      <c r="D8" s="9"/>
      <c r="E8" s="10"/>
      <c r="F8" s="11"/>
      <c r="G8" s="9"/>
      <c r="H8" s="86" t="str">
        <f>IFERROR(VLOOKUP(G8,'Service Details'!$D$5:$F$21,2,TRUE),"")</f>
        <v/>
      </c>
      <c r="I8" s="12"/>
      <c r="J8" s="13"/>
      <c r="K8" s="89">
        <f t="shared" si="1"/>
        <v>0</v>
      </c>
      <c r="L8" s="90">
        <f t="shared" si="2"/>
        <v>0</v>
      </c>
      <c r="M8" s="91">
        <f>IFERROR(IF('Company Details'!$C$9="Yes",(VLOOKUP(Transaction!G8,'Service Details'!$D$5:$F$29,3)),0%),0)</f>
        <v>0</v>
      </c>
      <c r="N8" s="89">
        <f>IFERROR(IF('Company Details'!C14=(VLOOKUP(Transaction!F8,'Customer Details'!$B$3:$D$32,2)),0,L8*M8),0)</f>
        <v>0</v>
      </c>
      <c r="O8" s="92">
        <f>IFERROR(IF('Company Details'!C14=(VLOOKUP(Transaction!F8,'Customer Details'!$B$3:$D$32,2)),L8*M8/2,0),0)</f>
        <v>0</v>
      </c>
      <c r="P8" s="92">
        <f>IFERROR(IF('Company Details'!C14=(VLOOKUP(Transaction!F8,'Customer Details'!$B$3:$D$32,2)),L8*M8/2,0),0)</f>
        <v>0</v>
      </c>
      <c r="Q8" s="89">
        <f t="shared" si="3"/>
        <v>0</v>
      </c>
      <c r="R8" s="90">
        <f t="shared" si="4"/>
        <v>0</v>
      </c>
    </row>
    <row r="9" spans="1:19" x14ac:dyDescent="0.2">
      <c r="A9" s="73" t="str">
        <f t="shared" si="0"/>
        <v>-</v>
      </c>
      <c r="B9" s="73">
        <v>8</v>
      </c>
      <c r="C9" s="121"/>
      <c r="D9" s="9"/>
      <c r="E9" s="10"/>
      <c r="F9" s="11"/>
      <c r="G9" s="9"/>
      <c r="H9" s="86" t="str">
        <f>IFERROR(VLOOKUP(G9,'Service Details'!$D$5:$F$21,2,TRUE),"")</f>
        <v/>
      </c>
      <c r="I9" s="12"/>
      <c r="J9" s="13"/>
      <c r="K9" s="89">
        <f t="shared" si="1"/>
        <v>0</v>
      </c>
      <c r="L9" s="90">
        <f t="shared" si="2"/>
        <v>0</v>
      </c>
      <c r="M9" s="91">
        <f>IFERROR(IF('Company Details'!$C$9="Yes",(VLOOKUP(Transaction!G9,'Service Details'!$D$5:$F$29,3)),0%),0)</f>
        <v>0</v>
      </c>
      <c r="N9" s="89">
        <f>IFERROR(IF('Company Details'!C15=(VLOOKUP(Transaction!F9,'Customer Details'!$B$3:$D$32,2)),0,L9*M9),0)</f>
        <v>0</v>
      </c>
      <c r="O9" s="92">
        <f>IFERROR(IF('Company Details'!C15=(VLOOKUP(Transaction!F9,'Customer Details'!$B$3:$D$32,2)),L9*M9/2,0),0)</f>
        <v>0</v>
      </c>
      <c r="P9" s="92">
        <f>IFERROR(IF('Company Details'!C15=(VLOOKUP(Transaction!F9,'Customer Details'!$B$3:$D$32,2)),L9*M9/2,0),0)</f>
        <v>0</v>
      </c>
      <c r="Q9" s="89">
        <f t="shared" si="3"/>
        <v>0</v>
      </c>
      <c r="R9" s="90">
        <f t="shared" si="4"/>
        <v>0</v>
      </c>
    </row>
    <row r="10" spans="1:19" x14ac:dyDescent="0.2">
      <c r="A10" s="73" t="str">
        <f t="shared" si="0"/>
        <v>-</v>
      </c>
      <c r="B10" s="73">
        <v>9</v>
      </c>
      <c r="C10" s="121"/>
      <c r="D10" s="9"/>
      <c r="E10" s="10"/>
      <c r="F10" s="11"/>
      <c r="G10" s="9"/>
      <c r="H10" s="86" t="str">
        <f>IFERROR(VLOOKUP(G10,'Service Details'!$D$5:$F$21,2,TRUE),"")</f>
        <v/>
      </c>
      <c r="I10" s="12"/>
      <c r="J10" s="13"/>
      <c r="K10" s="89">
        <f t="shared" si="1"/>
        <v>0</v>
      </c>
      <c r="L10" s="90">
        <f t="shared" si="2"/>
        <v>0</v>
      </c>
      <c r="M10" s="91">
        <f>IFERROR(IF('Company Details'!$C$9="Yes",(VLOOKUP(Transaction!G10,'Service Details'!$D$5:$F$29,3)),0%),0)</f>
        <v>0</v>
      </c>
      <c r="N10" s="89">
        <f>IFERROR(IF('Company Details'!C16=(VLOOKUP(Transaction!F10,'Customer Details'!$B$3:$D$32,2)),0,L10*M10),0)</f>
        <v>0</v>
      </c>
      <c r="O10" s="92">
        <f>IFERROR(IF('Company Details'!C16=(VLOOKUP(Transaction!F10,'Customer Details'!$B$3:$D$32,2)),L10*M10/2,0),0)</f>
        <v>0</v>
      </c>
      <c r="P10" s="92">
        <f>IFERROR(IF('Company Details'!C16=(VLOOKUP(Transaction!F10,'Customer Details'!$B$3:$D$32,2)),L10*M10/2,0),0)</f>
        <v>0</v>
      </c>
      <c r="Q10" s="89">
        <f t="shared" si="3"/>
        <v>0</v>
      </c>
      <c r="R10" s="90">
        <f t="shared" si="4"/>
        <v>0</v>
      </c>
    </row>
    <row r="11" spans="1:19" x14ac:dyDescent="0.2">
      <c r="A11" s="73" t="str">
        <f t="shared" si="0"/>
        <v>-</v>
      </c>
      <c r="B11" s="73">
        <v>10</v>
      </c>
      <c r="C11" s="121"/>
      <c r="D11" s="9"/>
      <c r="E11" s="10"/>
      <c r="F11" s="11"/>
      <c r="G11" s="9"/>
      <c r="H11" s="86" t="str">
        <f>IFERROR(VLOOKUP(G11,'Service Details'!$D$5:$F$21,2,TRUE),"")</f>
        <v/>
      </c>
      <c r="I11" s="12"/>
      <c r="J11" s="13"/>
      <c r="K11" s="89">
        <f t="shared" si="1"/>
        <v>0</v>
      </c>
      <c r="L11" s="90">
        <f t="shared" si="2"/>
        <v>0</v>
      </c>
      <c r="M11" s="91">
        <f>IFERROR(IF('Company Details'!$C$9="Yes",(VLOOKUP(Transaction!G11,'Service Details'!$D$5:$F$29,3)),0%),0)</f>
        <v>0</v>
      </c>
      <c r="N11" s="89">
        <f>IFERROR(IF('Company Details'!C17=(VLOOKUP(Transaction!F11,'Customer Details'!$B$3:$D$32,2)),0,L11*M11),0)</f>
        <v>0</v>
      </c>
      <c r="O11" s="92">
        <f>IFERROR(IF('Company Details'!C17=(VLOOKUP(Transaction!F11,'Customer Details'!$B$3:$D$32,2)),L11*M11/2,0),0)</f>
        <v>0</v>
      </c>
      <c r="P11" s="92">
        <f>IFERROR(IF('Company Details'!C17=(VLOOKUP(Transaction!F11,'Customer Details'!$B$3:$D$32,2)),L11*M11/2,0),0)</f>
        <v>0</v>
      </c>
      <c r="Q11" s="89">
        <f t="shared" si="3"/>
        <v>0</v>
      </c>
      <c r="R11" s="90">
        <f t="shared" si="4"/>
        <v>0</v>
      </c>
    </row>
    <row r="12" spans="1:19" x14ac:dyDescent="0.2">
      <c r="A12" s="73" t="str">
        <f t="shared" si="0"/>
        <v>-</v>
      </c>
      <c r="B12" s="73">
        <v>11</v>
      </c>
      <c r="C12" s="121"/>
      <c r="D12" s="9"/>
      <c r="E12" s="10"/>
      <c r="F12" s="11"/>
      <c r="G12" s="9"/>
      <c r="H12" s="86" t="str">
        <f>IFERROR(VLOOKUP(G12,'Service Details'!$D$5:$F$21,2,TRUE),"")</f>
        <v/>
      </c>
      <c r="I12" s="12"/>
      <c r="J12" s="13"/>
      <c r="K12" s="89">
        <f t="shared" si="1"/>
        <v>0</v>
      </c>
      <c r="L12" s="90">
        <f t="shared" si="2"/>
        <v>0</v>
      </c>
      <c r="M12" s="91">
        <f>IFERROR(IF('Company Details'!$C$9="Yes",(VLOOKUP(Transaction!G12,'Service Details'!$D$5:$F$29,3)),0%),0)</f>
        <v>0</v>
      </c>
      <c r="N12" s="89">
        <f>IFERROR(IF('Company Details'!C18=(VLOOKUP(Transaction!F12,'Customer Details'!$B$3:$D$32,2)),0,L12*M12),0)</f>
        <v>0</v>
      </c>
      <c r="O12" s="92">
        <f>IFERROR(IF('Company Details'!C18=(VLOOKUP(Transaction!F12,'Customer Details'!$B$3:$D$32,2)),L12*M12/2,0),0)</f>
        <v>0</v>
      </c>
      <c r="P12" s="92">
        <f>IFERROR(IF('Company Details'!C18=(VLOOKUP(Transaction!F12,'Customer Details'!$B$3:$D$32,2)),L12*M12/2,0),0)</f>
        <v>0</v>
      </c>
      <c r="Q12" s="89">
        <f t="shared" si="3"/>
        <v>0</v>
      </c>
      <c r="R12" s="90">
        <f t="shared" si="4"/>
        <v>0</v>
      </c>
    </row>
    <row r="13" spans="1:19" x14ac:dyDescent="0.2">
      <c r="A13" s="73" t="str">
        <f t="shared" si="0"/>
        <v>-</v>
      </c>
      <c r="B13" s="73">
        <v>12</v>
      </c>
      <c r="C13" s="121"/>
      <c r="D13" s="9"/>
      <c r="E13" s="10"/>
      <c r="F13" s="11"/>
      <c r="G13" s="9"/>
      <c r="H13" s="86" t="str">
        <f>IFERROR(VLOOKUP(G13,'Service Details'!$D$5:$F$21,2,TRUE),"")</f>
        <v/>
      </c>
      <c r="I13" s="12"/>
      <c r="J13" s="13"/>
      <c r="K13" s="89">
        <f t="shared" si="1"/>
        <v>0</v>
      </c>
      <c r="L13" s="90">
        <f t="shared" si="2"/>
        <v>0</v>
      </c>
      <c r="M13" s="91">
        <f>IFERROR(IF('Company Details'!$C$9="Yes",(VLOOKUP(Transaction!G13,'Service Details'!$D$5:$F$29,3)),0%),0)</f>
        <v>0</v>
      </c>
      <c r="N13" s="89">
        <f>IFERROR(IF('Company Details'!C19=(VLOOKUP(Transaction!F13,'Customer Details'!$B$3:$D$32,2)),0,L13*M13),0)</f>
        <v>0</v>
      </c>
      <c r="O13" s="92">
        <f>IFERROR(IF('Company Details'!C19=(VLOOKUP(Transaction!F13,'Customer Details'!$B$3:$D$32,2)),L13*M13/2,0),0)</f>
        <v>0</v>
      </c>
      <c r="P13" s="92">
        <f>IFERROR(IF('Company Details'!C19=(VLOOKUP(Transaction!F13,'Customer Details'!$B$3:$D$32,2)),L13*M13/2,0),0)</f>
        <v>0</v>
      </c>
      <c r="Q13" s="89">
        <f t="shared" si="3"/>
        <v>0</v>
      </c>
      <c r="R13" s="90">
        <f t="shared" si="4"/>
        <v>0</v>
      </c>
    </row>
    <row r="14" spans="1:19" x14ac:dyDescent="0.2">
      <c r="A14" s="73" t="str">
        <f t="shared" si="0"/>
        <v>-</v>
      </c>
      <c r="B14" s="73">
        <v>13</v>
      </c>
      <c r="C14" s="121"/>
      <c r="D14" s="9"/>
      <c r="E14" s="10"/>
      <c r="F14" s="11"/>
      <c r="G14" s="9"/>
      <c r="H14" s="86" t="str">
        <f>IFERROR(VLOOKUP(G14,'Service Details'!$D$5:$F$21,2,TRUE),"")</f>
        <v/>
      </c>
      <c r="I14" s="12"/>
      <c r="J14" s="13"/>
      <c r="K14" s="89">
        <f t="shared" si="1"/>
        <v>0</v>
      </c>
      <c r="L14" s="90">
        <f t="shared" si="2"/>
        <v>0</v>
      </c>
      <c r="M14" s="91">
        <f>IFERROR(IF('Company Details'!$C$9="Yes",(VLOOKUP(Transaction!G14,'Service Details'!$D$5:$F$29,3)),0%),0)</f>
        <v>0</v>
      </c>
      <c r="N14" s="89">
        <f>IFERROR(IF('Company Details'!C20=(VLOOKUP(Transaction!F14,'Customer Details'!$B$3:$D$32,2)),0,L14*M14),0)</f>
        <v>0</v>
      </c>
      <c r="O14" s="92">
        <f>IFERROR(IF('Company Details'!C20=(VLOOKUP(Transaction!F14,'Customer Details'!$B$3:$D$32,2)),L14*M14/2,0),0)</f>
        <v>0</v>
      </c>
      <c r="P14" s="92">
        <f>IFERROR(IF('Company Details'!C20=(VLOOKUP(Transaction!F14,'Customer Details'!$B$3:$D$32,2)),L14*M14/2,0),0)</f>
        <v>0</v>
      </c>
      <c r="Q14" s="89">
        <f t="shared" si="3"/>
        <v>0</v>
      </c>
      <c r="R14" s="90">
        <f t="shared" si="4"/>
        <v>0</v>
      </c>
    </row>
    <row r="15" spans="1:19" x14ac:dyDescent="0.2">
      <c r="A15" s="73" t="str">
        <f t="shared" si="0"/>
        <v>-</v>
      </c>
      <c r="B15" s="73">
        <v>14</v>
      </c>
      <c r="C15" s="121"/>
      <c r="D15" s="9"/>
      <c r="E15" s="10"/>
      <c r="F15" s="11"/>
      <c r="G15" s="9"/>
      <c r="H15" s="86" t="str">
        <f>IFERROR(VLOOKUP(G15,'Service Details'!$D$5:$F$21,2,TRUE),"")</f>
        <v/>
      </c>
      <c r="I15" s="12"/>
      <c r="J15" s="13"/>
      <c r="K15" s="89">
        <f t="shared" si="1"/>
        <v>0</v>
      </c>
      <c r="L15" s="90">
        <f t="shared" si="2"/>
        <v>0</v>
      </c>
      <c r="M15" s="91">
        <f>IFERROR(IF('Company Details'!$C$9="Yes",(VLOOKUP(Transaction!G15,'Service Details'!$D$5:$F$29,3)),0%),0)</f>
        <v>0</v>
      </c>
      <c r="N15" s="89">
        <f>IFERROR(IF('Company Details'!C21=(VLOOKUP(Transaction!F15,'Customer Details'!$B$3:$D$32,2)),0,L15*M15),0)</f>
        <v>0</v>
      </c>
      <c r="O15" s="92">
        <f>IFERROR(IF('Company Details'!C21=(VLOOKUP(Transaction!F15,'Customer Details'!$B$3:$D$32,2)),L15*M15/2,0),0)</f>
        <v>0</v>
      </c>
      <c r="P15" s="92">
        <f>IFERROR(IF('Company Details'!C21=(VLOOKUP(Transaction!F15,'Customer Details'!$B$3:$D$32,2)),L15*M15/2,0),0)</f>
        <v>0</v>
      </c>
      <c r="Q15" s="89">
        <f t="shared" si="3"/>
        <v>0</v>
      </c>
      <c r="R15" s="90">
        <f t="shared" si="4"/>
        <v>0</v>
      </c>
    </row>
    <row r="16" spans="1:19" x14ac:dyDescent="0.2">
      <c r="A16" s="73" t="str">
        <f t="shared" si="0"/>
        <v>-</v>
      </c>
      <c r="B16" s="73">
        <v>15</v>
      </c>
      <c r="C16" s="121"/>
      <c r="D16" s="9"/>
      <c r="E16" s="10"/>
      <c r="F16" s="11"/>
      <c r="G16" s="9"/>
      <c r="H16" s="86" t="str">
        <f>IFERROR(VLOOKUP(G16,'Service Details'!$D$5:$F$21,2,TRUE),"")</f>
        <v/>
      </c>
      <c r="I16" s="12"/>
      <c r="J16" s="13"/>
      <c r="K16" s="89">
        <f t="shared" si="1"/>
        <v>0</v>
      </c>
      <c r="L16" s="90">
        <f t="shared" si="2"/>
        <v>0</v>
      </c>
      <c r="M16" s="91">
        <f>IFERROR(IF('Company Details'!$C$9="Yes",(VLOOKUP(Transaction!G16,'Service Details'!$D$5:$F$29,3)),0%),0)</f>
        <v>0</v>
      </c>
      <c r="N16" s="89">
        <f>IFERROR(IF('Company Details'!C22=(VLOOKUP(Transaction!F16,'Customer Details'!$B$3:$D$32,2)),0,L16*M16),0)</f>
        <v>0</v>
      </c>
      <c r="O16" s="92">
        <f>IFERROR(IF('Company Details'!C22=(VLOOKUP(Transaction!F16,'Customer Details'!$B$3:$D$32,2)),L16*M16/2,0),0)</f>
        <v>0</v>
      </c>
      <c r="P16" s="92">
        <f>IFERROR(IF('Company Details'!C22=(VLOOKUP(Transaction!F16,'Customer Details'!$B$3:$D$32,2)),L16*M16/2,0),0)</f>
        <v>0</v>
      </c>
      <c r="Q16" s="89">
        <f t="shared" si="3"/>
        <v>0</v>
      </c>
      <c r="R16" s="90">
        <f t="shared" si="4"/>
        <v>0</v>
      </c>
    </row>
    <row r="17" spans="1:18" x14ac:dyDescent="0.2">
      <c r="A17" s="73" t="str">
        <f t="shared" si="0"/>
        <v>-</v>
      </c>
      <c r="B17" s="73">
        <v>16</v>
      </c>
      <c r="C17" s="121"/>
      <c r="D17" s="9"/>
      <c r="E17" s="10"/>
      <c r="F17" s="11"/>
      <c r="G17" s="9"/>
      <c r="H17" s="86" t="str">
        <f>IFERROR(VLOOKUP(G17,'Service Details'!$D$5:$F$21,2,TRUE),"")</f>
        <v/>
      </c>
      <c r="I17" s="12"/>
      <c r="J17" s="13"/>
      <c r="K17" s="89">
        <f t="shared" si="1"/>
        <v>0</v>
      </c>
      <c r="L17" s="90">
        <f t="shared" si="2"/>
        <v>0</v>
      </c>
      <c r="M17" s="91">
        <f>IFERROR(IF('Company Details'!$C$9="Yes",(VLOOKUP(Transaction!G17,'Service Details'!$D$5:$F$29,3)),0%),0)</f>
        <v>0</v>
      </c>
      <c r="N17" s="89">
        <f>IFERROR(IF('Company Details'!C23=(VLOOKUP(Transaction!F17,'Customer Details'!$B$3:$D$32,2)),0,L17*M17),0)</f>
        <v>0</v>
      </c>
      <c r="O17" s="92">
        <f>IFERROR(IF('Company Details'!C23=(VLOOKUP(Transaction!F17,'Customer Details'!$B$3:$D$32,2)),L17*M17/2,0),0)</f>
        <v>0</v>
      </c>
      <c r="P17" s="92">
        <f>IFERROR(IF('Company Details'!C23=(VLOOKUP(Transaction!F17,'Customer Details'!$B$3:$D$32,2)),L17*M17/2,0),0)</f>
        <v>0</v>
      </c>
      <c r="Q17" s="89">
        <f t="shared" si="3"/>
        <v>0</v>
      </c>
      <c r="R17" s="90">
        <f t="shared" si="4"/>
        <v>0</v>
      </c>
    </row>
    <row r="18" spans="1:18" x14ac:dyDescent="0.2">
      <c r="A18" s="73" t="str">
        <f t="shared" si="0"/>
        <v>-</v>
      </c>
      <c r="B18" s="73">
        <v>17</v>
      </c>
      <c r="C18" s="121"/>
      <c r="D18" s="9"/>
      <c r="E18" s="10"/>
      <c r="F18" s="11"/>
      <c r="G18" s="9"/>
      <c r="H18" s="86" t="str">
        <f>IFERROR(VLOOKUP(G18,'Service Details'!$D$5:$F$21,2,TRUE),"")</f>
        <v/>
      </c>
      <c r="I18" s="12"/>
      <c r="J18" s="13"/>
      <c r="K18" s="89">
        <f t="shared" si="1"/>
        <v>0</v>
      </c>
      <c r="L18" s="90">
        <f t="shared" si="2"/>
        <v>0</v>
      </c>
      <c r="M18" s="91">
        <f>IFERROR(IF('Company Details'!$C$9="Yes",(VLOOKUP(Transaction!G18,'Service Details'!$D$5:$F$29,3)),0%),0)</f>
        <v>0</v>
      </c>
      <c r="N18" s="89">
        <f>IFERROR(IF('Company Details'!C24=(VLOOKUP(Transaction!F18,'Customer Details'!$B$3:$D$32,2)),0,L18*M18),0)</f>
        <v>0</v>
      </c>
      <c r="O18" s="92">
        <f>IFERROR(IF('Company Details'!C24=(VLOOKUP(Transaction!F18,'Customer Details'!$B$3:$D$32,2)),L18*M18/2,0),0)</f>
        <v>0</v>
      </c>
      <c r="P18" s="92">
        <f>IFERROR(IF('Company Details'!C24=(VLOOKUP(Transaction!F18,'Customer Details'!$B$3:$D$32,2)),L18*M18/2,0),0)</f>
        <v>0</v>
      </c>
      <c r="Q18" s="89">
        <f t="shared" si="3"/>
        <v>0</v>
      </c>
      <c r="R18" s="90">
        <f t="shared" si="4"/>
        <v>0</v>
      </c>
    </row>
    <row r="19" spans="1:18" x14ac:dyDescent="0.2">
      <c r="A19" s="73" t="str">
        <f t="shared" si="0"/>
        <v>-</v>
      </c>
      <c r="B19" s="73">
        <v>18</v>
      </c>
      <c r="C19" s="121"/>
      <c r="D19" s="9"/>
      <c r="E19" s="10"/>
      <c r="F19" s="11"/>
      <c r="G19" s="9"/>
      <c r="H19" s="86" t="str">
        <f>IFERROR(VLOOKUP(G19,'Service Details'!$D$5:$F$21,2,TRUE),"")</f>
        <v/>
      </c>
      <c r="I19" s="12"/>
      <c r="J19" s="13"/>
      <c r="K19" s="89">
        <f t="shared" si="1"/>
        <v>0</v>
      </c>
      <c r="L19" s="90">
        <f t="shared" si="2"/>
        <v>0</v>
      </c>
      <c r="M19" s="91">
        <f>IFERROR(IF('Company Details'!$C$9="Yes",(VLOOKUP(Transaction!G19,'Service Details'!$D$5:$F$29,3)),0%),0)</f>
        <v>0</v>
      </c>
      <c r="N19" s="89">
        <f>IFERROR(IF('Company Details'!C25=(VLOOKUP(Transaction!F19,'Customer Details'!$B$3:$D$32,2)),0,L19*M19),0)</f>
        <v>0</v>
      </c>
      <c r="O19" s="92">
        <f>IFERROR(IF('Company Details'!C25=(VLOOKUP(Transaction!F19,'Customer Details'!$B$3:$D$32,2)),L19*M19/2,0),0)</f>
        <v>0</v>
      </c>
      <c r="P19" s="92">
        <f>IFERROR(IF('Company Details'!C25=(VLOOKUP(Transaction!F19,'Customer Details'!$B$3:$D$32,2)),L19*M19/2,0),0)</f>
        <v>0</v>
      </c>
      <c r="Q19" s="89">
        <f t="shared" si="3"/>
        <v>0</v>
      </c>
      <c r="R19" s="90">
        <f t="shared" si="4"/>
        <v>0</v>
      </c>
    </row>
    <row r="20" spans="1:18" x14ac:dyDescent="0.2">
      <c r="A20" s="73" t="str">
        <f t="shared" si="0"/>
        <v>-</v>
      </c>
      <c r="B20" s="73">
        <v>19</v>
      </c>
      <c r="C20" s="121"/>
      <c r="D20" s="9"/>
      <c r="E20" s="10"/>
      <c r="F20" s="11"/>
      <c r="G20" s="9"/>
      <c r="H20" s="86" t="str">
        <f>IFERROR(VLOOKUP(G20,'Service Details'!$D$5:$F$21,2,TRUE),"")</f>
        <v/>
      </c>
      <c r="I20" s="12"/>
      <c r="J20" s="13"/>
      <c r="K20" s="89">
        <f t="shared" si="1"/>
        <v>0</v>
      </c>
      <c r="L20" s="90">
        <f t="shared" si="2"/>
        <v>0</v>
      </c>
      <c r="M20" s="91">
        <f>IFERROR(IF('Company Details'!$C$9="Yes",(VLOOKUP(Transaction!G20,'Service Details'!$D$5:$F$29,3)),0%),0)</f>
        <v>0</v>
      </c>
      <c r="N20" s="89">
        <f>IFERROR(IF('Company Details'!C26=(VLOOKUP(Transaction!F20,'Customer Details'!$B$3:$D$32,2)),0,L20*M20),0)</f>
        <v>0</v>
      </c>
      <c r="O20" s="92">
        <f>IFERROR(IF('Company Details'!C26=(VLOOKUP(Transaction!F20,'Customer Details'!$B$3:$D$32,2)),L20*M20/2,0),0)</f>
        <v>0</v>
      </c>
      <c r="P20" s="92">
        <f>IFERROR(IF('Company Details'!C26=(VLOOKUP(Transaction!F20,'Customer Details'!$B$3:$D$32,2)),L20*M20/2,0),0)</f>
        <v>0</v>
      </c>
      <c r="Q20" s="89">
        <f t="shared" si="3"/>
        <v>0</v>
      </c>
      <c r="R20" s="90">
        <f t="shared" si="4"/>
        <v>0</v>
      </c>
    </row>
    <row r="21" spans="1:18" x14ac:dyDescent="0.2">
      <c r="A21" s="73" t="str">
        <f t="shared" si="0"/>
        <v>-</v>
      </c>
      <c r="B21" s="73">
        <v>20</v>
      </c>
      <c r="C21" s="121"/>
      <c r="D21" s="9"/>
      <c r="E21" s="10"/>
      <c r="F21" s="11"/>
      <c r="G21" s="9"/>
      <c r="H21" s="86" t="str">
        <f>IFERROR(VLOOKUP(G21,'Service Details'!$D$5:$F$21,2,TRUE),"")</f>
        <v/>
      </c>
      <c r="I21" s="12"/>
      <c r="J21" s="13"/>
      <c r="K21" s="89">
        <f t="shared" si="1"/>
        <v>0</v>
      </c>
      <c r="L21" s="90">
        <f t="shared" si="2"/>
        <v>0</v>
      </c>
      <c r="M21" s="91">
        <f>IFERROR(IF('Company Details'!$C$9="Yes",(VLOOKUP(Transaction!G21,'Service Details'!$D$5:$F$29,3)),0%),0)</f>
        <v>0</v>
      </c>
      <c r="N21" s="89">
        <f>IFERROR(IF('Company Details'!C27=(VLOOKUP(Transaction!F21,'Customer Details'!$B$3:$D$32,2)),0,L21*M21),0)</f>
        <v>0</v>
      </c>
      <c r="O21" s="92">
        <f>IFERROR(IF('Company Details'!C27=(VLOOKUP(Transaction!F21,'Customer Details'!$B$3:$D$32,2)),L21*M21/2,0),0)</f>
        <v>0</v>
      </c>
      <c r="P21" s="92">
        <f>IFERROR(IF('Company Details'!C27=(VLOOKUP(Transaction!F21,'Customer Details'!$B$3:$D$32,2)),L21*M21/2,0),0)</f>
        <v>0</v>
      </c>
      <c r="Q21" s="89">
        <f t="shared" si="3"/>
        <v>0</v>
      </c>
      <c r="R21" s="90">
        <f t="shared" si="4"/>
        <v>0</v>
      </c>
    </row>
    <row r="22" spans="1:18" x14ac:dyDescent="0.2">
      <c r="A22" s="73" t="str">
        <f t="shared" si="0"/>
        <v>-</v>
      </c>
      <c r="B22" s="73">
        <v>21</v>
      </c>
      <c r="C22" s="121"/>
      <c r="D22" s="9"/>
      <c r="E22" s="10"/>
      <c r="F22" s="11"/>
      <c r="G22" s="9"/>
      <c r="H22" s="86" t="str">
        <f>IFERROR(VLOOKUP(G22,'Service Details'!$D$5:$F$21,2,TRUE),"")</f>
        <v/>
      </c>
      <c r="I22" s="12"/>
      <c r="J22" s="13"/>
      <c r="K22" s="89">
        <f t="shared" si="1"/>
        <v>0</v>
      </c>
      <c r="L22" s="90">
        <f t="shared" si="2"/>
        <v>0</v>
      </c>
      <c r="M22" s="91">
        <f>IFERROR(IF('Company Details'!$C$9="Yes",(VLOOKUP(Transaction!G22,'Service Details'!$D$5:$F$29,3)),0%),0)</f>
        <v>0</v>
      </c>
      <c r="N22" s="89">
        <f>IFERROR(IF('Company Details'!C28=(VLOOKUP(Transaction!F22,'Customer Details'!$B$3:$D$32,2)),0,L22*M22),0)</f>
        <v>0</v>
      </c>
      <c r="O22" s="92">
        <f>IFERROR(IF('Company Details'!C28=(VLOOKUP(Transaction!F22,'Customer Details'!$B$3:$D$32,2)),L22*M22/2,0),0)</f>
        <v>0</v>
      </c>
      <c r="P22" s="92">
        <f>IFERROR(IF('Company Details'!C28=(VLOOKUP(Transaction!F22,'Customer Details'!$B$3:$D$32,2)),L22*M22/2,0),0)</f>
        <v>0</v>
      </c>
      <c r="Q22" s="89">
        <f t="shared" si="3"/>
        <v>0</v>
      </c>
      <c r="R22" s="90">
        <f t="shared" si="4"/>
        <v>0</v>
      </c>
    </row>
    <row r="23" spans="1:18" x14ac:dyDescent="0.2">
      <c r="A23" s="73" t="str">
        <f t="shared" si="0"/>
        <v>-</v>
      </c>
      <c r="B23" s="73">
        <v>22</v>
      </c>
      <c r="C23" s="121"/>
      <c r="D23" s="9"/>
      <c r="E23" s="10"/>
      <c r="F23" s="11"/>
      <c r="G23" s="9"/>
      <c r="H23" s="86" t="str">
        <f>IFERROR(VLOOKUP(G23,'Service Details'!$D$5:$F$21,2,TRUE),"")</f>
        <v/>
      </c>
      <c r="I23" s="12"/>
      <c r="J23" s="13"/>
      <c r="K23" s="89">
        <f t="shared" si="1"/>
        <v>0</v>
      </c>
      <c r="L23" s="90">
        <v>0</v>
      </c>
      <c r="M23" s="91">
        <f>IFERROR(IF('Company Details'!$C$9="Yes",(VLOOKUP(Transaction!G23,'Service Details'!$D$5:$F$29,3)),0%),0)</f>
        <v>0</v>
      </c>
      <c r="N23" s="89">
        <f>IFERROR(IF('Company Details'!C29=(VLOOKUP(Transaction!F23,'Customer Details'!$B$3:$D$32,2)),0,L23*M23),0)</f>
        <v>0</v>
      </c>
      <c r="O23" s="92">
        <f>IFERROR(IF('Company Details'!C29=(VLOOKUP(Transaction!F23,'Customer Details'!$B$3:$D$32,2)),L23*M23/2,0),0)</f>
        <v>0</v>
      </c>
      <c r="P23" s="92">
        <f>IFERROR(IF('Company Details'!C29=(VLOOKUP(Transaction!F23,'Customer Details'!$B$3:$D$32,2)),L23*M23/2,0),0)</f>
        <v>0</v>
      </c>
      <c r="Q23" s="89">
        <f t="shared" si="3"/>
        <v>0</v>
      </c>
      <c r="R23" s="90">
        <f t="shared" si="4"/>
        <v>0</v>
      </c>
    </row>
    <row r="24" spans="1:18" x14ac:dyDescent="0.2">
      <c r="A24" s="73" t="str">
        <f t="shared" si="0"/>
        <v>-</v>
      </c>
      <c r="B24" s="73">
        <v>23</v>
      </c>
      <c r="C24" s="121"/>
      <c r="D24" s="9"/>
      <c r="E24" s="10"/>
      <c r="F24" s="11"/>
      <c r="G24" s="9"/>
      <c r="H24" s="86" t="str">
        <f>IFERROR(VLOOKUP(G24,'Service Details'!$D$5:$F$21,2,TRUE),"")</f>
        <v/>
      </c>
      <c r="I24" s="12"/>
      <c r="J24" s="13"/>
      <c r="K24" s="89">
        <f t="shared" si="1"/>
        <v>0</v>
      </c>
      <c r="L24" s="90">
        <v>0</v>
      </c>
      <c r="M24" s="91">
        <f>IFERROR(IF('Company Details'!$C$9="Yes",(VLOOKUP(Transaction!G24,'Service Details'!$D$5:$F$29,3)),0%),0)</f>
        <v>0</v>
      </c>
      <c r="N24" s="89">
        <f>IFERROR(IF('Company Details'!C30=(VLOOKUP(Transaction!F24,'Customer Details'!$B$3:$D$32,2)),0,L24*M24),0)</f>
        <v>0</v>
      </c>
      <c r="O24" s="92">
        <f>IFERROR(IF('Company Details'!C30=(VLOOKUP(Transaction!F24,'Customer Details'!$B$3:$D$32,2)),L24*M24/2,0),0)</f>
        <v>0</v>
      </c>
      <c r="P24" s="92">
        <f>IFERROR(IF('Company Details'!C30=(VLOOKUP(Transaction!F24,'Customer Details'!$B$3:$D$32,2)),L24*M24/2,0),0)</f>
        <v>0</v>
      </c>
      <c r="Q24" s="89">
        <f t="shared" si="3"/>
        <v>0</v>
      </c>
      <c r="R24" s="90">
        <f t="shared" si="4"/>
        <v>0</v>
      </c>
    </row>
    <row r="25" spans="1:18" x14ac:dyDescent="0.2">
      <c r="A25" s="73" t="str">
        <f t="shared" si="0"/>
        <v>-</v>
      </c>
      <c r="B25" s="73">
        <v>24</v>
      </c>
      <c r="C25" s="121"/>
      <c r="D25" s="9"/>
      <c r="E25" s="10"/>
      <c r="F25" s="11"/>
      <c r="G25" s="9"/>
      <c r="H25" s="86" t="str">
        <f>IFERROR(VLOOKUP(G25,'Service Details'!$D$5:$F$21,2,TRUE),"")</f>
        <v/>
      </c>
      <c r="I25" s="12"/>
      <c r="J25" s="13"/>
      <c r="K25" s="89">
        <f t="shared" si="1"/>
        <v>0</v>
      </c>
      <c r="L25" s="90">
        <v>0</v>
      </c>
      <c r="M25" s="91">
        <f>IFERROR(IF('Company Details'!$C$9="Yes",(VLOOKUP(Transaction!G25,'Service Details'!$D$5:$F$29,3)),0%),0)</f>
        <v>0</v>
      </c>
      <c r="N25" s="89">
        <f>IFERROR(IF('Company Details'!C31=(VLOOKUP(Transaction!F25,'Customer Details'!$B$3:$D$32,2)),0,L25*M25),0)</f>
        <v>0</v>
      </c>
      <c r="O25" s="92">
        <f>IFERROR(IF('Company Details'!C31=(VLOOKUP(Transaction!F25,'Customer Details'!$B$3:$D$32,2)),L25*M25/2,0),0)</f>
        <v>0</v>
      </c>
      <c r="P25" s="92">
        <f>IFERROR(IF('Company Details'!C31=(VLOOKUP(Transaction!F25,'Customer Details'!$B$3:$D$32,2)),L25*M25/2,0),0)</f>
        <v>0</v>
      </c>
      <c r="Q25" s="89">
        <f t="shared" si="3"/>
        <v>0</v>
      </c>
      <c r="R25" s="90">
        <f t="shared" si="4"/>
        <v>0</v>
      </c>
    </row>
    <row r="26" spans="1:18" x14ac:dyDescent="0.2">
      <c r="A26" s="73" t="str">
        <f t="shared" si="0"/>
        <v>-</v>
      </c>
      <c r="B26" s="73">
        <v>25</v>
      </c>
      <c r="C26" s="121"/>
      <c r="D26" s="9"/>
      <c r="E26" s="10"/>
      <c r="F26" s="11"/>
      <c r="G26" s="9"/>
      <c r="H26" s="86" t="str">
        <f>IFERROR(VLOOKUP(G26,'Service Details'!$D$5:$F$21,2,TRUE),"")</f>
        <v/>
      </c>
      <c r="I26" s="12"/>
      <c r="J26" s="13"/>
      <c r="K26" s="89">
        <f t="shared" si="1"/>
        <v>0</v>
      </c>
      <c r="L26" s="90">
        <v>0</v>
      </c>
      <c r="M26" s="91">
        <f>IFERROR(IF('Company Details'!$C$9="Yes",(VLOOKUP(Transaction!G26,'Service Details'!$D$5:$F$29,3)),0%),0)</f>
        <v>0</v>
      </c>
      <c r="N26" s="89">
        <f>IFERROR(IF('Company Details'!C32=(VLOOKUP(Transaction!F26,'Customer Details'!$B$3:$D$32,2)),0,L26*M26),0)</f>
        <v>0</v>
      </c>
      <c r="O26" s="92">
        <f>IFERROR(IF('Company Details'!C32=(VLOOKUP(Transaction!F26,'Customer Details'!$B$3:$D$32,2)),L26*M26/2,0),0)</f>
        <v>0</v>
      </c>
      <c r="P26" s="92">
        <f>IFERROR(IF('Company Details'!C32=(VLOOKUP(Transaction!F26,'Customer Details'!$B$3:$D$32,2)),L26*M26/2,0),0)</f>
        <v>0</v>
      </c>
      <c r="Q26" s="89">
        <f t="shared" si="3"/>
        <v>0</v>
      </c>
      <c r="R26" s="90">
        <f t="shared" si="4"/>
        <v>0</v>
      </c>
    </row>
    <row r="27" spans="1:18" x14ac:dyDescent="0.2">
      <c r="A27" s="73" t="str">
        <f t="shared" si="0"/>
        <v>-</v>
      </c>
      <c r="B27" s="73">
        <v>26</v>
      </c>
      <c r="C27" s="121"/>
      <c r="D27" s="9"/>
      <c r="E27" s="10"/>
      <c r="F27" s="11"/>
      <c r="G27" s="9"/>
      <c r="H27" s="86" t="str">
        <f>IFERROR(VLOOKUP(G27,'Service Details'!$D$5:$F$21,2,TRUE),"")</f>
        <v/>
      </c>
      <c r="I27" s="12"/>
      <c r="J27" s="13"/>
      <c r="K27" s="89">
        <f t="shared" si="1"/>
        <v>0</v>
      </c>
      <c r="L27" s="90">
        <v>0</v>
      </c>
      <c r="M27" s="91">
        <f>IFERROR(IF('Company Details'!$C$9="Yes",(VLOOKUP(Transaction!G27,'Service Details'!$D$5:$F$29,3)),0%),0)</f>
        <v>0</v>
      </c>
      <c r="N27" s="89">
        <f>IFERROR(IF('Company Details'!C33=(VLOOKUP(Transaction!F27,'Customer Details'!$B$3:$D$32,2)),0,L27*M27),0)</f>
        <v>0</v>
      </c>
      <c r="O27" s="92">
        <f>IFERROR(IF('Company Details'!C33=(VLOOKUP(Transaction!F27,'Customer Details'!$B$3:$D$32,2)),L27*M27/2,0),0)</f>
        <v>0</v>
      </c>
      <c r="P27" s="92">
        <f>IFERROR(IF('Company Details'!C33=(VLOOKUP(Transaction!F27,'Customer Details'!$B$3:$D$32,2)),L27*M27/2,0),0)</f>
        <v>0</v>
      </c>
      <c r="Q27" s="89">
        <f t="shared" si="3"/>
        <v>0</v>
      </c>
      <c r="R27" s="90">
        <f t="shared" si="4"/>
        <v>0</v>
      </c>
    </row>
    <row r="28" spans="1:18" x14ac:dyDescent="0.2">
      <c r="A28" s="73" t="str">
        <f t="shared" si="0"/>
        <v>-</v>
      </c>
      <c r="B28" s="73">
        <v>27</v>
      </c>
      <c r="C28" s="121"/>
      <c r="D28" s="9"/>
      <c r="E28" s="10"/>
      <c r="F28" s="11"/>
      <c r="G28" s="9"/>
      <c r="H28" s="86" t="str">
        <f>IFERROR(VLOOKUP(G28,'Service Details'!$D$5:$F$21,2,TRUE),"")</f>
        <v/>
      </c>
      <c r="I28" s="12"/>
      <c r="J28" s="13"/>
      <c r="K28" s="89">
        <f t="shared" si="1"/>
        <v>0</v>
      </c>
      <c r="L28" s="90">
        <v>0</v>
      </c>
      <c r="M28" s="91">
        <f>IFERROR(IF('Company Details'!$C$9="Yes",(VLOOKUP(Transaction!G28,'Service Details'!$D$5:$F$29,3)),0%),0)</f>
        <v>0</v>
      </c>
      <c r="N28" s="89">
        <f>IFERROR(IF('Company Details'!C34=(VLOOKUP(Transaction!F28,'Customer Details'!$B$3:$D$32,2)),0,L28*M28),0)</f>
        <v>0</v>
      </c>
      <c r="O28" s="92">
        <f>IFERROR(IF('Company Details'!C34=(VLOOKUP(Transaction!F28,'Customer Details'!$B$3:$D$32,2)),L28*M28/2,0),0)</f>
        <v>0</v>
      </c>
      <c r="P28" s="92">
        <f>IFERROR(IF('Company Details'!C34=(VLOOKUP(Transaction!F28,'Customer Details'!$B$3:$D$32,2)),L28*M28/2,0),0)</f>
        <v>0</v>
      </c>
      <c r="Q28" s="89">
        <f t="shared" si="3"/>
        <v>0</v>
      </c>
      <c r="R28" s="90">
        <f t="shared" si="4"/>
        <v>0</v>
      </c>
    </row>
    <row r="29" spans="1:18" x14ac:dyDescent="0.2">
      <c r="A29" s="73" t="str">
        <f t="shared" si="0"/>
        <v>-</v>
      </c>
      <c r="B29" s="73">
        <v>28</v>
      </c>
      <c r="C29" s="121"/>
      <c r="D29" s="9"/>
      <c r="E29" s="10"/>
      <c r="F29" s="11"/>
      <c r="G29" s="9"/>
      <c r="H29" s="86" t="str">
        <f>IFERROR(VLOOKUP(G29,'Service Details'!$D$5:$F$21,2,TRUE),"")</f>
        <v/>
      </c>
      <c r="I29" s="12"/>
      <c r="J29" s="13"/>
      <c r="K29" s="89">
        <f t="shared" si="1"/>
        <v>0</v>
      </c>
      <c r="L29" s="90">
        <v>0</v>
      </c>
      <c r="M29" s="91">
        <f>IFERROR(IF('Company Details'!$C$9="Yes",(VLOOKUP(Transaction!G29,'Service Details'!$D$5:$F$29,3)),0%),0)</f>
        <v>0</v>
      </c>
      <c r="N29" s="89">
        <f>IFERROR(IF('Company Details'!C35=(VLOOKUP(Transaction!F29,'Customer Details'!$B$3:$D$32,2)),0,L29*M29),0)</f>
        <v>0</v>
      </c>
      <c r="O29" s="92">
        <f>IFERROR(IF('Company Details'!C35=(VLOOKUP(Transaction!F29,'Customer Details'!$B$3:$D$32,2)),L29*M29/2,0),0)</f>
        <v>0</v>
      </c>
      <c r="P29" s="92">
        <f>IFERROR(IF('Company Details'!C35=(VLOOKUP(Transaction!F29,'Customer Details'!$B$3:$D$32,2)),L29*M29/2,0),0)</f>
        <v>0</v>
      </c>
      <c r="Q29" s="89">
        <f t="shared" si="3"/>
        <v>0</v>
      </c>
      <c r="R29" s="90">
        <f t="shared" si="4"/>
        <v>0</v>
      </c>
    </row>
    <row r="30" spans="1:18" x14ac:dyDescent="0.2">
      <c r="A30" s="73" t="str">
        <f t="shared" si="0"/>
        <v>-</v>
      </c>
      <c r="B30" s="73">
        <v>29</v>
      </c>
      <c r="C30" s="121"/>
      <c r="D30" s="9"/>
      <c r="E30" s="10"/>
      <c r="F30" s="11"/>
      <c r="G30" s="9"/>
      <c r="H30" s="86" t="str">
        <f>IFERROR(VLOOKUP(G30,'Service Details'!$D$5:$F$21,2,TRUE),"")</f>
        <v/>
      </c>
      <c r="I30" s="12"/>
      <c r="J30" s="13"/>
      <c r="K30" s="89">
        <f t="shared" si="1"/>
        <v>0</v>
      </c>
      <c r="L30" s="90">
        <v>0</v>
      </c>
      <c r="M30" s="91">
        <f>IFERROR(IF('Company Details'!$C$9="Yes",(VLOOKUP(Transaction!G30,'Service Details'!$D$5:$F$29,3)),0%),0)</f>
        <v>0</v>
      </c>
      <c r="N30" s="89">
        <f>IFERROR(IF('Company Details'!C36=(VLOOKUP(Transaction!F30,'Customer Details'!$B$3:$D$32,2)),0,L30*M30),0)</f>
        <v>0</v>
      </c>
      <c r="O30" s="92">
        <f>IFERROR(IF('Company Details'!C36=(VLOOKUP(Transaction!F30,'Customer Details'!$B$3:$D$32,2)),L30*M30/2,0),0)</f>
        <v>0</v>
      </c>
      <c r="P30" s="92">
        <f>IFERROR(IF('Company Details'!C36=(VLOOKUP(Transaction!F30,'Customer Details'!$B$3:$D$32,2)),L30*M30/2,0),0)</f>
        <v>0</v>
      </c>
      <c r="Q30" s="89">
        <f t="shared" si="3"/>
        <v>0</v>
      </c>
      <c r="R30" s="90">
        <f t="shared" si="4"/>
        <v>0</v>
      </c>
    </row>
    <row r="31" spans="1:18" x14ac:dyDescent="0.2">
      <c r="A31" s="73" t="str">
        <f t="shared" si="0"/>
        <v>-</v>
      </c>
      <c r="B31" s="73">
        <v>30</v>
      </c>
      <c r="C31" s="121"/>
      <c r="D31" s="9"/>
      <c r="E31" s="10"/>
      <c r="F31" s="11"/>
      <c r="G31" s="9"/>
      <c r="H31" s="86" t="str">
        <f>IFERROR(VLOOKUP(G31,'Service Details'!$D$5:$F$21,2,TRUE),"")</f>
        <v/>
      </c>
      <c r="I31" s="12"/>
      <c r="J31" s="13"/>
      <c r="K31" s="89">
        <f t="shared" si="1"/>
        <v>0</v>
      </c>
      <c r="L31" s="90">
        <v>0</v>
      </c>
      <c r="M31" s="91">
        <f>IFERROR(IF('Company Details'!$C$9="Yes",(VLOOKUP(Transaction!G31,'Service Details'!$D$5:$F$29,3)),0%),0)</f>
        <v>0</v>
      </c>
      <c r="N31" s="89">
        <f>IFERROR(IF('Company Details'!C37=(VLOOKUP(Transaction!F31,'Customer Details'!$B$3:$D$32,2)),0,L31*M31),0)</f>
        <v>0</v>
      </c>
      <c r="O31" s="92">
        <f>IFERROR(IF('Company Details'!C37=(VLOOKUP(Transaction!F31,'Customer Details'!$B$3:$D$32,2)),L31*M31/2,0),0)</f>
        <v>0</v>
      </c>
      <c r="P31" s="92">
        <f>IFERROR(IF('Company Details'!C37=(VLOOKUP(Transaction!F31,'Customer Details'!$B$3:$D$32,2)),L31*M31/2,0),0)</f>
        <v>0</v>
      </c>
      <c r="Q31" s="89">
        <f t="shared" si="3"/>
        <v>0</v>
      </c>
      <c r="R31" s="90">
        <f t="shared" si="4"/>
        <v>0</v>
      </c>
    </row>
    <row r="32" spans="1:18" x14ac:dyDescent="0.2">
      <c r="A32" s="73" t="str">
        <f t="shared" si="0"/>
        <v>-</v>
      </c>
      <c r="B32" s="73">
        <v>31</v>
      </c>
      <c r="C32" s="121"/>
      <c r="D32" s="9"/>
      <c r="E32" s="10"/>
      <c r="F32" s="11"/>
      <c r="G32" s="9"/>
      <c r="H32" s="86" t="str">
        <f>IFERROR(VLOOKUP(G32,'Service Details'!$D$5:$F$21,2,TRUE),"")</f>
        <v/>
      </c>
      <c r="I32" s="12"/>
      <c r="J32" s="13"/>
      <c r="K32" s="89">
        <f t="shared" si="1"/>
        <v>0</v>
      </c>
      <c r="L32" s="90">
        <v>0</v>
      </c>
      <c r="M32" s="91">
        <f>IFERROR(IF('Company Details'!$C$9="Yes",(VLOOKUP(Transaction!G32,'Service Details'!$D$5:$F$29,3)),0%),0)</f>
        <v>0</v>
      </c>
      <c r="N32" s="89">
        <f>IFERROR(IF('Company Details'!C38=(VLOOKUP(Transaction!F32,'Customer Details'!$B$3:$D$32,2)),0,L32*M32),0)</f>
        <v>0</v>
      </c>
      <c r="O32" s="92">
        <f>IFERROR(IF('Company Details'!C38=(VLOOKUP(Transaction!F32,'Customer Details'!$B$3:$D$32,2)),L32*M32/2,0),0)</f>
        <v>0</v>
      </c>
      <c r="P32" s="92">
        <f>IFERROR(IF('Company Details'!C38=(VLOOKUP(Transaction!F32,'Customer Details'!$B$3:$D$32,2)),L32*M32/2,0),0)</f>
        <v>0</v>
      </c>
      <c r="Q32" s="89">
        <f t="shared" si="3"/>
        <v>0</v>
      </c>
      <c r="R32" s="90">
        <f t="shared" si="4"/>
        <v>0</v>
      </c>
    </row>
    <row r="33" spans="1:18" x14ac:dyDescent="0.2">
      <c r="A33" s="73" t="str">
        <f t="shared" si="0"/>
        <v>-</v>
      </c>
      <c r="B33" s="73">
        <v>32</v>
      </c>
      <c r="C33" s="121"/>
      <c r="D33" s="9"/>
      <c r="E33" s="10"/>
      <c r="F33" s="11"/>
      <c r="G33" s="9"/>
      <c r="H33" s="86" t="str">
        <f>IFERROR(VLOOKUP(G33,'Service Details'!$D$5:$F$21,2,TRUE),"")</f>
        <v/>
      </c>
      <c r="I33" s="12"/>
      <c r="J33" s="13"/>
      <c r="K33" s="89">
        <f t="shared" si="1"/>
        <v>0</v>
      </c>
      <c r="L33" s="90">
        <v>0</v>
      </c>
      <c r="M33" s="91">
        <f>IFERROR(IF('Company Details'!$C$9="Yes",(VLOOKUP(Transaction!G33,'Service Details'!$D$5:$F$29,3)),0%),0)</f>
        <v>0</v>
      </c>
      <c r="N33" s="89">
        <f>IFERROR(IF('Company Details'!C39=(VLOOKUP(Transaction!F33,'Customer Details'!$B$3:$D$32,2)),0,L33*M33),0)</f>
        <v>0</v>
      </c>
      <c r="O33" s="92">
        <f>IFERROR(IF('Company Details'!C39=(VLOOKUP(Transaction!F33,'Customer Details'!$B$3:$D$32,2)),L33*M33/2,0),0)</f>
        <v>0</v>
      </c>
      <c r="P33" s="92">
        <f>IFERROR(IF('Company Details'!C39=(VLOOKUP(Transaction!F33,'Customer Details'!$B$3:$D$32,2)),L33*M33/2,0),0)</f>
        <v>0</v>
      </c>
      <c r="Q33" s="89">
        <f t="shared" si="3"/>
        <v>0</v>
      </c>
      <c r="R33" s="90">
        <f t="shared" si="4"/>
        <v>0</v>
      </c>
    </row>
    <row r="34" spans="1:18" x14ac:dyDescent="0.2">
      <c r="A34" s="73" t="str">
        <f t="shared" si="0"/>
        <v>-</v>
      </c>
      <c r="B34" s="73">
        <v>33</v>
      </c>
      <c r="C34" s="121"/>
      <c r="D34" s="9"/>
      <c r="E34" s="10"/>
      <c r="F34" s="11"/>
      <c r="G34" s="9"/>
      <c r="H34" s="86" t="str">
        <f>IFERROR(VLOOKUP(G34,'Service Details'!$D$5:$F$21,2,TRUE),"")</f>
        <v/>
      </c>
      <c r="I34" s="12"/>
      <c r="J34" s="13"/>
      <c r="K34" s="89">
        <f t="shared" si="1"/>
        <v>0</v>
      </c>
      <c r="L34" s="90">
        <v>0</v>
      </c>
      <c r="M34" s="91">
        <f>IFERROR(IF('Company Details'!$C$9="Yes",(VLOOKUP(Transaction!G34,'Service Details'!$D$5:$F$29,3)),0%),0)</f>
        <v>0</v>
      </c>
      <c r="N34" s="89">
        <f>IFERROR(IF('Company Details'!C40=(VLOOKUP(Transaction!F34,'Customer Details'!$B$3:$D$32,2)),0,L34*M34),0)</f>
        <v>0</v>
      </c>
      <c r="O34" s="92">
        <f>IFERROR(IF('Company Details'!C40=(VLOOKUP(Transaction!F34,'Customer Details'!$B$3:$D$32,2)),L34*M34/2,0),0)</f>
        <v>0</v>
      </c>
      <c r="P34" s="92">
        <f>IFERROR(IF('Company Details'!C40=(VLOOKUP(Transaction!F34,'Customer Details'!$B$3:$D$32,2)),L34*M34/2,0),0)</f>
        <v>0</v>
      </c>
      <c r="Q34" s="89">
        <f t="shared" si="3"/>
        <v>0</v>
      </c>
      <c r="R34" s="90">
        <f t="shared" si="4"/>
        <v>0</v>
      </c>
    </row>
    <row r="35" spans="1:18" x14ac:dyDescent="0.2">
      <c r="A35" s="73" t="str">
        <f t="shared" si="0"/>
        <v>-</v>
      </c>
      <c r="B35" s="73">
        <v>34</v>
      </c>
      <c r="C35" s="121"/>
      <c r="D35" s="9"/>
      <c r="E35" s="10"/>
      <c r="F35" s="11"/>
      <c r="G35" s="9"/>
      <c r="H35" s="86" t="str">
        <f>IFERROR(VLOOKUP(G35,'Service Details'!$D$5:$F$21,2,TRUE),"")</f>
        <v/>
      </c>
      <c r="I35" s="12"/>
      <c r="J35" s="13"/>
      <c r="K35" s="89">
        <f t="shared" si="1"/>
        <v>0</v>
      </c>
      <c r="L35" s="90">
        <v>0</v>
      </c>
      <c r="M35" s="91">
        <f>IFERROR(IF('Company Details'!$C$9="Yes",(VLOOKUP(Transaction!G35,'Service Details'!$D$5:$F$29,3)),0%),0)</f>
        <v>0</v>
      </c>
      <c r="N35" s="89">
        <f>IFERROR(IF('Company Details'!C41=(VLOOKUP(Transaction!F35,'Customer Details'!$B$3:$D$32,2)),0,L35*M35),0)</f>
        <v>0</v>
      </c>
      <c r="O35" s="92">
        <f>IFERROR(IF('Company Details'!C41=(VLOOKUP(Transaction!F35,'Customer Details'!$B$3:$D$32,2)),L35*M35/2,0),0)</f>
        <v>0</v>
      </c>
      <c r="P35" s="92">
        <f>IFERROR(IF('Company Details'!C41=(VLOOKUP(Transaction!F35,'Customer Details'!$B$3:$D$32,2)),L35*M35/2,0),0)</f>
        <v>0</v>
      </c>
      <c r="Q35" s="89">
        <f t="shared" si="3"/>
        <v>0</v>
      </c>
      <c r="R35" s="90">
        <f t="shared" si="4"/>
        <v>0</v>
      </c>
    </row>
    <row r="36" spans="1:18" x14ac:dyDescent="0.2">
      <c r="A36" s="73" t="str">
        <f t="shared" si="0"/>
        <v>-</v>
      </c>
      <c r="B36" s="73">
        <v>35</v>
      </c>
      <c r="C36" s="121"/>
      <c r="D36" s="9"/>
      <c r="E36" s="10"/>
      <c r="F36" s="11"/>
      <c r="G36" s="9"/>
      <c r="H36" s="86" t="str">
        <f>IFERROR(VLOOKUP(G36,'Service Details'!$D$5:$F$21,2,TRUE),"")</f>
        <v/>
      </c>
      <c r="I36" s="12"/>
      <c r="J36" s="13"/>
      <c r="K36" s="89">
        <f t="shared" si="1"/>
        <v>0</v>
      </c>
      <c r="L36" s="90">
        <v>0</v>
      </c>
      <c r="M36" s="91">
        <f>IFERROR(IF('Company Details'!$C$9="Yes",(VLOOKUP(Transaction!G36,'Service Details'!$D$5:$F$29,3)),0%),0)</f>
        <v>0</v>
      </c>
      <c r="N36" s="89">
        <f>IFERROR(IF('Company Details'!C42=(VLOOKUP(Transaction!F36,'Customer Details'!$B$3:$D$32,2)),0,L36*M36),0)</f>
        <v>0</v>
      </c>
      <c r="O36" s="92">
        <f>IFERROR(IF('Company Details'!C42=(VLOOKUP(Transaction!F36,'Customer Details'!$B$3:$D$32,2)),L36*M36/2,0),0)</f>
        <v>0</v>
      </c>
      <c r="P36" s="92">
        <f>IFERROR(IF('Company Details'!C42=(VLOOKUP(Transaction!F36,'Customer Details'!$B$3:$D$32,2)),L36*M36/2,0),0)</f>
        <v>0</v>
      </c>
      <c r="Q36" s="89">
        <f t="shared" si="3"/>
        <v>0</v>
      </c>
      <c r="R36" s="90">
        <f t="shared" si="4"/>
        <v>0</v>
      </c>
    </row>
    <row r="37" spans="1:18" x14ac:dyDescent="0.2">
      <c r="A37" s="73" t="str">
        <f t="shared" si="0"/>
        <v>-</v>
      </c>
      <c r="B37" s="73">
        <v>36</v>
      </c>
      <c r="C37" s="121"/>
      <c r="D37" s="9"/>
      <c r="E37" s="10"/>
      <c r="F37" s="11"/>
      <c r="G37" s="9"/>
      <c r="H37" s="86" t="str">
        <f>IFERROR(VLOOKUP(G37,'Service Details'!$D$5:$F$21,2,TRUE),"")</f>
        <v/>
      </c>
      <c r="I37" s="12"/>
      <c r="J37" s="13"/>
      <c r="K37" s="89">
        <f t="shared" si="1"/>
        <v>0</v>
      </c>
      <c r="L37" s="90">
        <v>0</v>
      </c>
      <c r="M37" s="91">
        <f>IFERROR(IF('Company Details'!$C$9="Yes",(VLOOKUP(Transaction!G37,'Service Details'!$D$5:$F$29,3)),0%),0)</f>
        <v>0</v>
      </c>
      <c r="N37" s="89">
        <f>IFERROR(IF('Company Details'!C43=(VLOOKUP(Transaction!F37,'Customer Details'!$B$3:$D$32,2)),0,L37*M37),0)</f>
        <v>0</v>
      </c>
      <c r="O37" s="92">
        <f>IFERROR(IF('Company Details'!C43=(VLOOKUP(Transaction!F37,'Customer Details'!$B$3:$D$32,2)),L37*M37/2,0),0)</f>
        <v>0</v>
      </c>
      <c r="P37" s="92">
        <f>IFERROR(IF('Company Details'!C43=(VLOOKUP(Transaction!F37,'Customer Details'!$B$3:$D$32,2)),L37*M37/2,0),0)</f>
        <v>0</v>
      </c>
      <c r="Q37" s="89">
        <f t="shared" si="3"/>
        <v>0</v>
      </c>
      <c r="R37" s="90">
        <f t="shared" si="4"/>
        <v>0</v>
      </c>
    </row>
    <row r="38" spans="1:18" x14ac:dyDescent="0.2">
      <c r="A38" s="73" t="str">
        <f t="shared" si="0"/>
        <v>-</v>
      </c>
      <c r="B38" s="73">
        <v>37</v>
      </c>
      <c r="C38" s="121"/>
      <c r="D38" s="9"/>
      <c r="E38" s="10"/>
      <c r="F38" s="11"/>
      <c r="G38" s="9"/>
      <c r="H38" s="86" t="str">
        <f>IFERROR(VLOOKUP(G38,'Service Details'!$D$5:$F$21,2,TRUE),"")</f>
        <v/>
      </c>
      <c r="I38" s="12"/>
      <c r="J38" s="13"/>
      <c r="K38" s="89">
        <f t="shared" si="1"/>
        <v>0</v>
      </c>
      <c r="L38" s="90">
        <v>0</v>
      </c>
      <c r="M38" s="91">
        <f>IFERROR(IF('Company Details'!$C$9="Yes",(VLOOKUP(Transaction!G38,'Service Details'!$D$5:$F$29,3)),0%),0)</f>
        <v>0</v>
      </c>
      <c r="N38" s="89">
        <f>IFERROR(IF('Company Details'!C44=(VLOOKUP(Transaction!F38,'Customer Details'!$B$3:$D$32,2)),0,L38*M38),0)</f>
        <v>0</v>
      </c>
      <c r="O38" s="92">
        <f>IFERROR(IF('Company Details'!C44=(VLOOKUP(Transaction!F38,'Customer Details'!$B$3:$D$32,2)),L38*M38/2,0),0)</f>
        <v>0</v>
      </c>
      <c r="P38" s="92">
        <f>IFERROR(IF('Company Details'!C44=(VLOOKUP(Transaction!F38,'Customer Details'!$B$3:$D$32,2)),L38*M38/2,0),0)</f>
        <v>0</v>
      </c>
      <c r="Q38" s="89">
        <f t="shared" si="3"/>
        <v>0</v>
      </c>
      <c r="R38" s="90">
        <f t="shared" si="4"/>
        <v>0</v>
      </c>
    </row>
    <row r="39" spans="1:18" x14ac:dyDescent="0.2">
      <c r="A39" s="73" t="str">
        <f t="shared" si="0"/>
        <v>-</v>
      </c>
      <c r="B39" s="73">
        <v>38</v>
      </c>
      <c r="C39" s="121"/>
      <c r="D39" s="9"/>
      <c r="E39" s="10"/>
      <c r="F39" s="11"/>
      <c r="G39" s="9"/>
      <c r="H39" s="86" t="str">
        <f>IFERROR(VLOOKUP(G39,'Service Details'!$D$5:$F$21,2,TRUE),"")</f>
        <v/>
      </c>
      <c r="I39" s="12"/>
      <c r="J39" s="13"/>
      <c r="K39" s="89">
        <f t="shared" si="1"/>
        <v>0</v>
      </c>
      <c r="L39" s="90">
        <v>0</v>
      </c>
      <c r="M39" s="91">
        <f>IFERROR(IF('Company Details'!$C$9="Yes",(VLOOKUP(Transaction!G39,'Service Details'!$D$5:$F$29,3)),0%),0)</f>
        <v>0</v>
      </c>
      <c r="N39" s="89">
        <f>IFERROR(IF('Company Details'!C45=(VLOOKUP(Transaction!F39,'Customer Details'!$B$3:$D$32,2)),0,L39*M39),0)</f>
        <v>0</v>
      </c>
      <c r="O39" s="92">
        <f>IFERROR(IF('Company Details'!C45=(VLOOKUP(Transaction!F39,'Customer Details'!$B$3:$D$32,2)),L39*M39/2,0),0)</f>
        <v>0</v>
      </c>
      <c r="P39" s="92">
        <f>IFERROR(IF('Company Details'!C45=(VLOOKUP(Transaction!F39,'Customer Details'!$B$3:$D$32,2)),L39*M39/2,0),0)</f>
        <v>0</v>
      </c>
      <c r="Q39" s="89">
        <f t="shared" si="3"/>
        <v>0</v>
      </c>
      <c r="R39" s="90">
        <f t="shared" si="4"/>
        <v>0</v>
      </c>
    </row>
    <row r="40" spans="1:18" x14ac:dyDescent="0.2">
      <c r="A40" s="73" t="str">
        <f t="shared" si="0"/>
        <v>-</v>
      </c>
      <c r="B40" s="73">
        <v>39</v>
      </c>
      <c r="C40" s="121"/>
      <c r="D40" s="9"/>
      <c r="E40" s="10"/>
      <c r="F40" s="11"/>
      <c r="G40" s="9"/>
      <c r="H40" s="86" t="str">
        <f>IFERROR(VLOOKUP(G40,'Service Details'!$D$5:$F$21,2,TRUE),"")</f>
        <v/>
      </c>
      <c r="I40" s="12"/>
      <c r="J40" s="13"/>
      <c r="K40" s="89">
        <f t="shared" si="1"/>
        <v>0</v>
      </c>
      <c r="L40" s="90">
        <v>0</v>
      </c>
      <c r="M40" s="91">
        <f>IFERROR(IF('Company Details'!$C$9="Yes",(VLOOKUP(Transaction!G40,'Service Details'!$D$5:$F$29,3)),0%),0)</f>
        <v>0</v>
      </c>
      <c r="N40" s="89">
        <f>IFERROR(IF('Company Details'!C46=(VLOOKUP(Transaction!F40,'Customer Details'!$B$3:$D$32,2)),0,L40*M40),0)</f>
        <v>0</v>
      </c>
      <c r="O40" s="92">
        <f>IFERROR(IF('Company Details'!C46=(VLOOKUP(Transaction!F40,'Customer Details'!$B$3:$D$32,2)),L40*M40/2,0),0)</f>
        <v>0</v>
      </c>
      <c r="P40" s="92">
        <f>IFERROR(IF('Company Details'!C46=(VLOOKUP(Transaction!F40,'Customer Details'!$B$3:$D$32,2)),L40*M40/2,0),0)</f>
        <v>0</v>
      </c>
      <c r="Q40" s="89">
        <f t="shared" si="3"/>
        <v>0</v>
      </c>
      <c r="R40" s="90">
        <f t="shared" si="4"/>
        <v>0</v>
      </c>
    </row>
    <row r="41" spans="1:18" x14ac:dyDescent="0.2">
      <c r="A41" s="73" t="str">
        <f t="shared" si="0"/>
        <v>-</v>
      </c>
      <c r="B41" s="73">
        <v>40</v>
      </c>
      <c r="C41" s="121"/>
      <c r="D41" s="9"/>
      <c r="E41" s="10"/>
      <c r="F41" s="11"/>
      <c r="G41" s="9"/>
      <c r="H41" s="86" t="str">
        <f>IFERROR(VLOOKUP(G41,'Service Details'!$D$5:$F$21,2,TRUE),"")</f>
        <v/>
      </c>
      <c r="I41" s="12"/>
      <c r="J41" s="13"/>
      <c r="K41" s="89">
        <f t="shared" si="1"/>
        <v>0</v>
      </c>
      <c r="L41" s="90">
        <v>0</v>
      </c>
      <c r="M41" s="91">
        <f>IFERROR(IF('Company Details'!$C$9="Yes",(VLOOKUP(Transaction!G41,'Service Details'!$D$5:$F$29,3)),0%),0)</f>
        <v>0</v>
      </c>
      <c r="N41" s="89">
        <f>IFERROR(IF('Company Details'!C47=(VLOOKUP(Transaction!F41,'Customer Details'!$B$3:$D$32,2)),0,L41*M41),0)</f>
        <v>0</v>
      </c>
      <c r="O41" s="92">
        <f>IFERROR(IF('Company Details'!C47=(VLOOKUP(Transaction!F41,'Customer Details'!$B$3:$D$32,2)),L41*M41/2,0),0)</f>
        <v>0</v>
      </c>
      <c r="P41" s="92">
        <f>IFERROR(IF('Company Details'!C47=(VLOOKUP(Transaction!F41,'Customer Details'!$B$3:$D$32,2)),L41*M41/2,0),0)</f>
        <v>0</v>
      </c>
      <c r="Q41" s="89">
        <f t="shared" si="3"/>
        <v>0</v>
      </c>
      <c r="R41" s="90">
        <f t="shared" si="4"/>
        <v>0</v>
      </c>
    </row>
    <row r="42" spans="1:18" x14ac:dyDescent="0.2">
      <c r="A42" s="73" t="str">
        <f t="shared" si="0"/>
        <v>-</v>
      </c>
      <c r="B42" s="73">
        <v>41</v>
      </c>
      <c r="C42" s="121"/>
      <c r="D42" s="9"/>
      <c r="E42" s="10"/>
      <c r="F42" s="11"/>
      <c r="G42" s="9"/>
      <c r="H42" s="86" t="str">
        <f>IFERROR(VLOOKUP(G42,'Service Details'!$D$5:$F$21,2,TRUE),"")</f>
        <v/>
      </c>
      <c r="I42" s="12"/>
      <c r="J42" s="13"/>
      <c r="K42" s="89">
        <f t="shared" si="1"/>
        <v>0</v>
      </c>
      <c r="L42" s="90">
        <v>0</v>
      </c>
      <c r="M42" s="91">
        <f>IFERROR(IF('Company Details'!$C$9="Yes",(VLOOKUP(Transaction!G42,'Service Details'!$D$5:$F$29,3)),0%),0)</f>
        <v>0</v>
      </c>
      <c r="N42" s="89">
        <f>IFERROR(IF('Company Details'!C48=(VLOOKUP(Transaction!F42,'Customer Details'!$B$3:$D$32,2)),0,L42*M42),0)</f>
        <v>0</v>
      </c>
      <c r="O42" s="92">
        <f>IFERROR(IF('Company Details'!C48=(VLOOKUP(Transaction!F42,'Customer Details'!$B$3:$D$32,2)),L42*M42/2,0),0)</f>
        <v>0</v>
      </c>
      <c r="P42" s="92">
        <f>IFERROR(IF('Company Details'!C48=(VLOOKUP(Transaction!F42,'Customer Details'!$B$3:$D$32,2)),L42*M42/2,0),0)</f>
        <v>0</v>
      </c>
      <c r="Q42" s="89">
        <f t="shared" si="3"/>
        <v>0</v>
      </c>
      <c r="R42" s="90">
        <f t="shared" si="4"/>
        <v>0</v>
      </c>
    </row>
    <row r="43" spans="1:18" x14ac:dyDescent="0.2">
      <c r="A43" s="73" t="str">
        <f t="shared" si="0"/>
        <v>-</v>
      </c>
      <c r="B43" s="73">
        <v>42</v>
      </c>
      <c r="C43" s="121"/>
      <c r="D43" s="9"/>
      <c r="E43" s="10"/>
      <c r="F43" s="11"/>
      <c r="G43" s="9"/>
      <c r="H43" s="86" t="str">
        <f>IFERROR(VLOOKUP(G43,'Service Details'!$D$5:$F$21,2,TRUE),"")</f>
        <v/>
      </c>
      <c r="I43" s="12"/>
      <c r="J43" s="13"/>
      <c r="K43" s="89">
        <f t="shared" si="1"/>
        <v>0</v>
      </c>
      <c r="L43" s="90">
        <v>0</v>
      </c>
      <c r="M43" s="91">
        <f>IFERROR(IF('Company Details'!$C$9="Yes",(VLOOKUP(Transaction!G43,'Service Details'!$D$5:$F$29,3)),0%),0)</f>
        <v>0</v>
      </c>
      <c r="N43" s="89">
        <f>IFERROR(IF('Company Details'!C49=(VLOOKUP(Transaction!F43,'Customer Details'!$B$3:$D$32,2)),0,L43*M43),0)</f>
        <v>0</v>
      </c>
      <c r="O43" s="92">
        <f>IFERROR(IF('Company Details'!C49=(VLOOKUP(Transaction!F43,'Customer Details'!$B$3:$D$32,2)),L43*M43/2,0),0)</f>
        <v>0</v>
      </c>
      <c r="P43" s="92">
        <f>IFERROR(IF('Company Details'!C49=(VLOOKUP(Transaction!F43,'Customer Details'!$B$3:$D$32,2)),L43*M43/2,0),0)</f>
        <v>0</v>
      </c>
      <c r="Q43" s="89">
        <f t="shared" si="3"/>
        <v>0</v>
      </c>
      <c r="R43" s="90">
        <f t="shared" si="4"/>
        <v>0</v>
      </c>
    </row>
    <row r="44" spans="1:18" x14ac:dyDescent="0.2">
      <c r="A44" s="73" t="str">
        <f t="shared" si="0"/>
        <v>-</v>
      </c>
      <c r="B44" s="73">
        <v>43</v>
      </c>
      <c r="C44" s="121"/>
      <c r="D44" s="9"/>
      <c r="E44" s="10"/>
      <c r="F44" s="11"/>
      <c r="G44" s="9"/>
      <c r="H44" s="86" t="str">
        <f>IFERROR(VLOOKUP(G44,'Service Details'!$D$5:$F$21,2,TRUE),"")</f>
        <v/>
      </c>
      <c r="I44" s="12"/>
      <c r="J44" s="13"/>
      <c r="K44" s="89">
        <f t="shared" si="1"/>
        <v>0</v>
      </c>
      <c r="L44" s="90">
        <v>0</v>
      </c>
      <c r="M44" s="91">
        <f>IFERROR(IF('Company Details'!$C$9="Yes",(VLOOKUP(Transaction!G44,'Service Details'!$D$5:$F$29,3)),0%),0)</f>
        <v>0</v>
      </c>
      <c r="N44" s="89">
        <f>IFERROR(IF('Company Details'!C50=(VLOOKUP(Transaction!F44,'Customer Details'!$B$3:$D$32,2)),0,L44*M44),0)</f>
        <v>0</v>
      </c>
      <c r="O44" s="92">
        <f>IFERROR(IF('Company Details'!C50=(VLOOKUP(Transaction!F44,'Customer Details'!$B$3:$D$32,2)),L44*M44/2,0),0)</f>
        <v>0</v>
      </c>
      <c r="P44" s="92">
        <f>IFERROR(IF('Company Details'!C50=(VLOOKUP(Transaction!F44,'Customer Details'!$B$3:$D$32,2)),L44*M44/2,0),0)</f>
        <v>0</v>
      </c>
      <c r="Q44" s="89">
        <f t="shared" si="3"/>
        <v>0</v>
      </c>
      <c r="R44" s="90">
        <f t="shared" si="4"/>
        <v>0</v>
      </c>
    </row>
    <row r="45" spans="1:18" x14ac:dyDescent="0.2">
      <c r="A45" s="73" t="str">
        <f t="shared" si="0"/>
        <v>-</v>
      </c>
      <c r="B45" s="73">
        <v>44</v>
      </c>
      <c r="C45" s="121"/>
      <c r="D45" s="9"/>
      <c r="E45" s="10"/>
      <c r="F45" s="11"/>
      <c r="G45" s="9"/>
      <c r="H45" s="86" t="str">
        <f>IFERROR(VLOOKUP(G45,'Service Details'!$D$5:$F$21,2,TRUE),"")</f>
        <v/>
      </c>
      <c r="I45" s="12"/>
      <c r="J45" s="13"/>
      <c r="K45" s="89">
        <f t="shared" si="1"/>
        <v>0</v>
      </c>
      <c r="L45" s="90">
        <v>0</v>
      </c>
      <c r="M45" s="91">
        <f>IFERROR(IF('Company Details'!$C$9="Yes",(VLOOKUP(Transaction!G45,'Service Details'!$D$5:$F$29,3)),0%),0)</f>
        <v>0</v>
      </c>
      <c r="N45" s="89">
        <f>IFERROR(IF('Company Details'!C51=(VLOOKUP(Transaction!F45,'Customer Details'!$B$3:$D$32,2)),0,L45*M45),0)</f>
        <v>0</v>
      </c>
      <c r="O45" s="92">
        <f>IFERROR(IF('Company Details'!C51=(VLOOKUP(Transaction!F45,'Customer Details'!$B$3:$D$32,2)),L45*M45/2,0),0)</f>
        <v>0</v>
      </c>
      <c r="P45" s="92">
        <f>IFERROR(IF('Company Details'!C51=(VLOOKUP(Transaction!F45,'Customer Details'!$B$3:$D$32,2)),L45*M45/2,0),0)</f>
        <v>0</v>
      </c>
      <c r="Q45" s="89">
        <f t="shared" si="3"/>
        <v>0</v>
      </c>
      <c r="R45" s="90">
        <f t="shared" si="4"/>
        <v>0</v>
      </c>
    </row>
    <row r="46" spans="1:18" x14ac:dyDescent="0.2">
      <c r="A46" s="73" t="str">
        <f t="shared" si="0"/>
        <v>-</v>
      </c>
      <c r="B46" s="73">
        <v>45</v>
      </c>
      <c r="C46" s="121"/>
      <c r="D46" s="9"/>
      <c r="E46" s="10"/>
      <c r="F46" s="11"/>
      <c r="G46" s="9"/>
      <c r="H46" s="86" t="str">
        <f>IFERROR(VLOOKUP(G46,'Service Details'!$D$5:$F$21,2,TRUE),"")</f>
        <v/>
      </c>
      <c r="I46" s="12"/>
      <c r="J46" s="13"/>
      <c r="K46" s="89">
        <f t="shared" si="1"/>
        <v>0</v>
      </c>
      <c r="L46" s="90">
        <v>0</v>
      </c>
      <c r="M46" s="91">
        <f>IFERROR(IF('Company Details'!$C$9="Yes",(VLOOKUP(Transaction!G46,'Service Details'!$D$5:$F$29,3)),0%),0)</f>
        <v>0</v>
      </c>
      <c r="N46" s="89">
        <f>IFERROR(IF('Company Details'!C52=(VLOOKUP(Transaction!F46,'Customer Details'!$B$3:$D$32,2)),0,L46*M46),0)</f>
        <v>0</v>
      </c>
      <c r="O46" s="92">
        <f>IFERROR(IF('Company Details'!C52=(VLOOKUP(Transaction!F46,'Customer Details'!$B$3:$D$32,2)),L46*M46/2,0),0)</f>
        <v>0</v>
      </c>
      <c r="P46" s="92">
        <f>IFERROR(IF('Company Details'!C52=(VLOOKUP(Transaction!F46,'Customer Details'!$B$3:$D$32,2)),L46*M46/2,0),0)</f>
        <v>0</v>
      </c>
      <c r="Q46" s="89">
        <f t="shared" si="3"/>
        <v>0</v>
      </c>
      <c r="R46" s="90">
        <f t="shared" si="4"/>
        <v>0</v>
      </c>
    </row>
    <row r="47" spans="1:18" x14ac:dyDescent="0.2">
      <c r="A47" s="73" t="str">
        <f t="shared" si="0"/>
        <v>-</v>
      </c>
      <c r="B47" s="73">
        <v>46</v>
      </c>
      <c r="C47" s="121"/>
      <c r="D47" s="9"/>
      <c r="E47" s="10"/>
      <c r="F47" s="11"/>
      <c r="G47" s="9"/>
      <c r="H47" s="86" t="str">
        <f>IFERROR(VLOOKUP(G47,'Service Details'!$D$5:$F$21,2,TRUE),"")</f>
        <v/>
      </c>
      <c r="I47" s="12"/>
      <c r="J47" s="13"/>
      <c r="K47" s="89">
        <f t="shared" si="1"/>
        <v>0</v>
      </c>
      <c r="L47" s="90">
        <v>0</v>
      </c>
      <c r="M47" s="91">
        <f>IFERROR(IF('Company Details'!$C$9="Yes",(VLOOKUP(Transaction!G47,'Service Details'!$D$5:$F$29,3)),0%),0)</f>
        <v>0</v>
      </c>
      <c r="N47" s="89">
        <f>IFERROR(IF('Company Details'!C53=(VLOOKUP(Transaction!F47,'Customer Details'!$B$3:$D$32,2)),0,L47*M47),0)</f>
        <v>0</v>
      </c>
      <c r="O47" s="92">
        <f>IFERROR(IF('Company Details'!C53=(VLOOKUP(Transaction!F47,'Customer Details'!$B$3:$D$32,2)),L47*M47/2,0),0)</f>
        <v>0</v>
      </c>
      <c r="P47" s="92">
        <f>IFERROR(IF('Company Details'!C53=(VLOOKUP(Transaction!F47,'Customer Details'!$B$3:$D$32,2)),L47*M47/2,0),0)</f>
        <v>0</v>
      </c>
      <c r="Q47" s="89">
        <f t="shared" si="3"/>
        <v>0</v>
      </c>
      <c r="R47" s="90">
        <f t="shared" si="4"/>
        <v>0</v>
      </c>
    </row>
    <row r="48" spans="1:18" x14ac:dyDescent="0.2">
      <c r="A48" s="73" t="str">
        <f t="shared" si="0"/>
        <v>-</v>
      </c>
      <c r="B48" s="73">
        <v>47</v>
      </c>
      <c r="C48" s="121"/>
      <c r="D48" s="9"/>
      <c r="E48" s="10"/>
      <c r="F48" s="11"/>
      <c r="G48" s="9"/>
      <c r="H48" s="86" t="str">
        <f>IFERROR(VLOOKUP(G48,'Service Details'!$D$5:$F$21,2,TRUE),"")</f>
        <v/>
      </c>
      <c r="I48" s="12"/>
      <c r="J48" s="13"/>
      <c r="K48" s="89">
        <f t="shared" si="1"/>
        <v>0</v>
      </c>
      <c r="L48" s="90">
        <v>0</v>
      </c>
      <c r="M48" s="91">
        <f>IFERROR(IF('Company Details'!$C$9="Yes",(VLOOKUP(Transaction!G48,'Service Details'!$D$5:$F$29,3)),0%),0)</f>
        <v>0</v>
      </c>
      <c r="N48" s="89">
        <f>IFERROR(IF('Company Details'!C54=(VLOOKUP(Transaction!F48,'Customer Details'!$B$3:$D$32,2)),0,L48*M48),0)</f>
        <v>0</v>
      </c>
      <c r="O48" s="92">
        <f>IFERROR(IF('Company Details'!C54=(VLOOKUP(Transaction!F48,'Customer Details'!$B$3:$D$32,2)),L48*M48/2,0),0)</f>
        <v>0</v>
      </c>
      <c r="P48" s="92">
        <f>IFERROR(IF('Company Details'!C54=(VLOOKUP(Transaction!F48,'Customer Details'!$B$3:$D$32,2)),L48*M48/2,0),0)</f>
        <v>0</v>
      </c>
      <c r="Q48" s="89">
        <f t="shared" si="3"/>
        <v>0</v>
      </c>
      <c r="R48" s="90">
        <f t="shared" si="4"/>
        <v>0</v>
      </c>
    </row>
    <row r="49" spans="1:18" x14ac:dyDescent="0.2">
      <c r="A49" s="73" t="str">
        <f t="shared" si="0"/>
        <v>-</v>
      </c>
      <c r="B49" s="73">
        <v>48</v>
      </c>
      <c r="C49" s="121"/>
      <c r="D49" s="9"/>
      <c r="E49" s="10"/>
      <c r="F49" s="11"/>
      <c r="G49" s="9"/>
      <c r="H49" s="86" t="str">
        <f>IFERROR(VLOOKUP(G49,'Service Details'!$D$5:$F$21,2,TRUE),"")</f>
        <v/>
      </c>
      <c r="I49" s="12"/>
      <c r="J49" s="13"/>
      <c r="K49" s="89">
        <f t="shared" si="1"/>
        <v>0</v>
      </c>
      <c r="L49" s="90">
        <v>0</v>
      </c>
      <c r="M49" s="91">
        <f>IFERROR(IF('Company Details'!$C$9="Yes",(VLOOKUP(Transaction!G49,'Service Details'!$D$5:$F$29,3)),0%),0)</f>
        <v>0</v>
      </c>
      <c r="N49" s="89">
        <f>IFERROR(IF('Company Details'!C55=(VLOOKUP(Transaction!F49,'Customer Details'!$B$3:$D$32,2)),0,L49*M49),0)</f>
        <v>0</v>
      </c>
      <c r="O49" s="92">
        <f>IFERROR(IF('Company Details'!C55=(VLOOKUP(Transaction!F49,'Customer Details'!$B$3:$D$32,2)),L49*M49/2,0),0)</f>
        <v>0</v>
      </c>
      <c r="P49" s="92">
        <f>IFERROR(IF('Company Details'!C55=(VLOOKUP(Transaction!F49,'Customer Details'!$B$3:$D$32,2)),L49*M49/2,0),0)</f>
        <v>0</v>
      </c>
      <c r="Q49" s="89">
        <f t="shared" si="3"/>
        <v>0</v>
      </c>
      <c r="R49" s="90">
        <f t="shared" si="4"/>
        <v>0</v>
      </c>
    </row>
    <row r="50" spans="1:18" x14ac:dyDescent="0.2">
      <c r="A50" s="73" t="str">
        <f t="shared" si="0"/>
        <v>-</v>
      </c>
      <c r="B50" s="73">
        <v>49</v>
      </c>
      <c r="C50" s="121"/>
      <c r="D50" s="9"/>
      <c r="E50" s="10"/>
      <c r="F50" s="11"/>
      <c r="G50" s="9"/>
      <c r="H50" s="86" t="str">
        <f>IFERROR(VLOOKUP(G50,'Service Details'!$D$5:$F$21,2,TRUE),"")</f>
        <v/>
      </c>
      <c r="I50" s="12"/>
      <c r="J50" s="13"/>
      <c r="K50" s="89">
        <f t="shared" si="1"/>
        <v>0</v>
      </c>
      <c r="L50" s="90">
        <v>0</v>
      </c>
      <c r="M50" s="91">
        <f>IFERROR(IF('Company Details'!$C$9="Yes",(VLOOKUP(Transaction!G50,'Service Details'!$D$5:$F$29,3)),0%),0)</f>
        <v>0</v>
      </c>
      <c r="N50" s="89">
        <f>IFERROR(IF('Company Details'!C56=(VLOOKUP(Transaction!F50,'Customer Details'!$B$3:$D$32,2)),0,L50*M50),0)</f>
        <v>0</v>
      </c>
      <c r="O50" s="92">
        <f>IFERROR(IF('Company Details'!C56=(VLOOKUP(Transaction!F50,'Customer Details'!$B$3:$D$32,2)),L50*M50/2,0),0)</f>
        <v>0</v>
      </c>
      <c r="P50" s="92">
        <f>IFERROR(IF('Company Details'!C56=(VLOOKUP(Transaction!F50,'Customer Details'!$B$3:$D$32,2)),L50*M50/2,0),0)</f>
        <v>0</v>
      </c>
      <c r="Q50" s="89">
        <f t="shared" si="3"/>
        <v>0</v>
      </c>
      <c r="R50" s="90">
        <f t="shared" si="4"/>
        <v>0</v>
      </c>
    </row>
    <row r="51" spans="1:18" x14ac:dyDescent="0.2">
      <c r="A51" s="73" t="str">
        <f t="shared" si="0"/>
        <v>-</v>
      </c>
      <c r="B51" s="73">
        <v>50</v>
      </c>
      <c r="C51" s="121"/>
      <c r="D51" s="9"/>
      <c r="E51" s="10"/>
      <c r="F51" s="11"/>
      <c r="G51" s="9"/>
      <c r="H51" s="86" t="str">
        <f>IFERROR(VLOOKUP(G51,'Service Details'!$D$5:$F$21,2,TRUE),"")</f>
        <v/>
      </c>
      <c r="I51" s="12"/>
      <c r="J51" s="13"/>
      <c r="K51" s="89">
        <f t="shared" si="1"/>
        <v>0</v>
      </c>
      <c r="L51" s="90">
        <v>0</v>
      </c>
      <c r="M51" s="91">
        <f>IFERROR(IF('Company Details'!$C$9="Yes",(VLOOKUP(Transaction!G51,'Service Details'!$D$5:$F$29,3)),0%),0)</f>
        <v>0</v>
      </c>
      <c r="N51" s="89">
        <f>IFERROR(IF('Company Details'!C57=(VLOOKUP(Transaction!F51,'Customer Details'!$B$3:$D$32,2)),0,L51*M51),0)</f>
        <v>0</v>
      </c>
      <c r="O51" s="92">
        <f>IFERROR(IF('Company Details'!C57=(VLOOKUP(Transaction!F51,'Customer Details'!$B$3:$D$32,2)),L51*M51/2,0),0)</f>
        <v>0</v>
      </c>
      <c r="P51" s="92">
        <f>IFERROR(IF('Company Details'!C57=(VLOOKUP(Transaction!F51,'Customer Details'!$B$3:$D$32,2)),L51*M51/2,0),0)</f>
        <v>0</v>
      </c>
      <c r="Q51" s="89">
        <f t="shared" si="3"/>
        <v>0</v>
      </c>
      <c r="R51" s="90">
        <f t="shared" si="4"/>
        <v>0</v>
      </c>
    </row>
    <row r="52" spans="1:18" x14ac:dyDescent="0.2">
      <c r="A52" s="73" t="str">
        <f t="shared" si="0"/>
        <v>-</v>
      </c>
      <c r="B52" s="73">
        <v>51</v>
      </c>
      <c r="C52" s="121"/>
      <c r="D52" s="9"/>
      <c r="E52" s="10"/>
      <c r="F52" s="11"/>
      <c r="G52" s="9"/>
      <c r="H52" s="86" t="str">
        <f>IFERROR(VLOOKUP(G52,'Service Details'!$D$5:$F$21,2,TRUE),"")</f>
        <v/>
      </c>
      <c r="I52" s="12"/>
      <c r="J52" s="13"/>
      <c r="K52" s="89">
        <f t="shared" si="1"/>
        <v>0</v>
      </c>
      <c r="L52" s="90">
        <v>0</v>
      </c>
      <c r="M52" s="91">
        <f>IFERROR(IF('Company Details'!$C$9="Yes",(VLOOKUP(Transaction!G52,'Service Details'!$D$5:$F$29,3)),0%),0)</f>
        <v>0</v>
      </c>
      <c r="N52" s="89">
        <f>IFERROR(IF('Company Details'!C58=(VLOOKUP(Transaction!F52,'Customer Details'!$B$3:$D$32,2)),0,L52*M52),0)</f>
        <v>0</v>
      </c>
      <c r="O52" s="92">
        <f>IFERROR(IF('Company Details'!C58=(VLOOKUP(Transaction!F52,'Customer Details'!$B$3:$D$32,2)),L52*M52/2,0),0)</f>
        <v>0</v>
      </c>
      <c r="P52" s="92">
        <f>IFERROR(IF('Company Details'!C58=(VLOOKUP(Transaction!F52,'Customer Details'!$B$3:$D$32,2)),L52*M52/2,0),0)</f>
        <v>0</v>
      </c>
      <c r="Q52" s="89">
        <f t="shared" si="3"/>
        <v>0</v>
      </c>
      <c r="R52" s="90">
        <f t="shared" si="4"/>
        <v>0</v>
      </c>
    </row>
    <row r="53" spans="1:18" x14ac:dyDescent="0.2">
      <c r="A53" s="73" t="str">
        <f t="shared" si="0"/>
        <v>-</v>
      </c>
      <c r="B53" s="73">
        <v>52</v>
      </c>
      <c r="C53" s="121"/>
      <c r="D53" s="9"/>
      <c r="E53" s="10"/>
      <c r="F53" s="11"/>
      <c r="G53" s="9"/>
      <c r="H53" s="86" t="str">
        <f>IFERROR(VLOOKUP(G53,'Service Details'!$D$5:$F$21,2,TRUE),"")</f>
        <v/>
      </c>
      <c r="I53" s="12"/>
      <c r="J53" s="13"/>
      <c r="K53" s="89">
        <f t="shared" si="1"/>
        <v>0</v>
      </c>
      <c r="L53" s="90">
        <v>0</v>
      </c>
      <c r="M53" s="91">
        <f>IFERROR(IF('Company Details'!$C$9="Yes",(VLOOKUP(Transaction!G53,'Service Details'!$D$5:$F$29,3)),0%),0)</f>
        <v>0</v>
      </c>
      <c r="N53" s="89">
        <f>IFERROR(IF('Company Details'!C59=(VLOOKUP(Transaction!F53,'Customer Details'!$B$3:$D$32,2)),0,L53*M53),0)</f>
        <v>0</v>
      </c>
      <c r="O53" s="92">
        <f>IFERROR(IF('Company Details'!C59=(VLOOKUP(Transaction!F53,'Customer Details'!$B$3:$D$32,2)),L53*M53/2,0),0)</f>
        <v>0</v>
      </c>
      <c r="P53" s="92">
        <f>IFERROR(IF('Company Details'!C59=(VLOOKUP(Transaction!F53,'Customer Details'!$B$3:$D$32,2)),L53*M53/2,0),0)</f>
        <v>0</v>
      </c>
      <c r="Q53" s="89">
        <f t="shared" si="3"/>
        <v>0</v>
      </c>
      <c r="R53" s="90">
        <f t="shared" si="4"/>
        <v>0</v>
      </c>
    </row>
    <row r="54" spans="1:18" x14ac:dyDescent="0.2">
      <c r="A54" s="73" t="str">
        <f t="shared" si="0"/>
        <v>-</v>
      </c>
      <c r="B54" s="73">
        <v>53</v>
      </c>
      <c r="C54" s="121"/>
      <c r="D54" s="9"/>
      <c r="E54" s="10"/>
      <c r="F54" s="11"/>
      <c r="G54" s="9"/>
      <c r="H54" s="86" t="str">
        <f>IFERROR(VLOOKUP(G54,'Service Details'!$D$5:$F$21,2,TRUE),"")</f>
        <v/>
      </c>
      <c r="I54" s="12"/>
      <c r="J54" s="13"/>
      <c r="K54" s="89">
        <f t="shared" si="1"/>
        <v>0</v>
      </c>
      <c r="L54" s="90">
        <v>0</v>
      </c>
      <c r="M54" s="91">
        <f>IFERROR(IF('Company Details'!$C$9="Yes",(VLOOKUP(Transaction!G54,'Service Details'!$D$5:$F$29,3)),0%),0)</f>
        <v>0</v>
      </c>
      <c r="N54" s="89">
        <f>IFERROR(IF('Company Details'!C60=(VLOOKUP(Transaction!F54,'Customer Details'!$B$3:$D$32,2)),0,L54*M54),0)</f>
        <v>0</v>
      </c>
      <c r="O54" s="92">
        <f>IFERROR(IF('Company Details'!C60=(VLOOKUP(Transaction!F54,'Customer Details'!$B$3:$D$32,2)),L54*M54/2,0),0)</f>
        <v>0</v>
      </c>
      <c r="P54" s="92">
        <f>IFERROR(IF('Company Details'!C60=(VLOOKUP(Transaction!F54,'Customer Details'!$B$3:$D$32,2)),L54*M54/2,0),0)</f>
        <v>0</v>
      </c>
      <c r="Q54" s="89">
        <f t="shared" si="3"/>
        <v>0</v>
      </c>
      <c r="R54" s="90">
        <f t="shared" si="4"/>
        <v>0</v>
      </c>
    </row>
    <row r="55" spans="1:18" x14ac:dyDescent="0.2">
      <c r="A55" s="73" t="str">
        <f t="shared" si="0"/>
        <v>-</v>
      </c>
      <c r="B55" s="73">
        <v>54</v>
      </c>
      <c r="C55" s="121"/>
      <c r="D55" s="9"/>
      <c r="E55" s="10"/>
      <c r="F55" s="11"/>
      <c r="G55" s="9"/>
      <c r="H55" s="86" t="str">
        <f>IFERROR(VLOOKUP(G55,'Service Details'!$D$5:$F$21,2,TRUE),"")</f>
        <v/>
      </c>
      <c r="I55" s="12"/>
      <c r="J55" s="13"/>
      <c r="K55" s="89">
        <f t="shared" si="1"/>
        <v>0</v>
      </c>
      <c r="L55" s="90">
        <v>0</v>
      </c>
      <c r="M55" s="91">
        <f>IFERROR(IF('Company Details'!$C$9="Yes",(VLOOKUP(Transaction!G55,'Service Details'!$D$5:$F$29,3)),0%),0)</f>
        <v>0</v>
      </c>
      <c r="N55" s="89">
        <f>IFERROR(IF('Company Details'!C61=(VLOOKUP(Transaction!F55,'Customer Details'!$B$3:$D$32,2)),0,L55*M55),0)</f>
        <v>0</v>
      </c>
      <c r="O55" s="92">
        <f>IFERROR(IF('Company Details'!C61=(VLOOKUP(Transaction!F55,'Customer Details'!$B$3:$D$32,2)),L55*M55/2,0),0)</f>
        <v>0</v>
      </c>
      <c r="P55" s="92">
        <f>IFERROR(IF('Company Details'!C61=(VLOOKUP(Transaction!F55,'Customer Details'!$B$3:$D$32,2)),L55*M55/2,0),0)</f>
        <v>0</v>
      </c>
      <c r="Q55" s="89">
        <f t="shared" si="3"/>
        <v>0</v>
      </c>
      <c r="R55" s="90">
        <f t="shared" si="4"/>
        <v>0</v>
      </c>
    </row>
    <row r="56" spans="1:18" x14ac:dyDescent="0.2">
      <c r="A56" s="73" t="str">
        <f t="shared" si="0"/>
        <v>-</v>
      </c>
      <c r="B56" s="73">
        <v>55</v>
      </c>
      <c r="C56" s="121"/>
      <c r="D56" s="9"/>
      <c r="E56" s="10"/>
      <c r="F56" s="11"/>
      <c r="G56" s="9"/>
      <c r="H56" s="86" t="str">
        <f>IFERROR(VLOOKUP(G56,'Service Details'!$D$5:$F$21,2,TRUE),"")</f>
        <v/>
      </c>
      <c r="I56" s="12"/>
      <c r="J56" s="13"/>
      <c r="K56" s="89">
        <f t="shared" si="1"/>
        <v>0</v>
      </c>
      <c r="L56" s="90">
        <v>0</v>
      </c>
      <c r="M56" s="91">
        <f>IFERROR(IF('Company Details'!$C$9="Yes",(VLOOKUP(Transaction!G56,'Service Details'!$D$5:$F$29,3)),0%),0)</f>
        <v>0</v>
      </c>
      <c r="N56" s="89">
        <f>IFERROR(IF('Company Details'!C62=(VLOOKUP(Transaction!F56,'Customer Details'!$B$3:$D$32,2)),0,L56*M56),0)</f>
        <v>0</v>
      </c>
      <c r="O56" s="92">
        <f>IFERROR(IF('Company Details'!C62=(VLOOKUP(Transaction!F56,'Customer Details'!$B$3:$D$32,2)),L56*M56/2,0),0)</f>
        <v>0</v>
      </c>
      <c r="P56" s="92">
        <f>IFERROR(IF('Company Details'!C62=(VLOOKUP(Transaction!F56,'Customer Details'!$B$3:$D$32,2)),L56*M56/2,0),0)</f>
        <v>0</v>
      </c>
      <c r="Q56" s="89">
        <f t="shared" si="3"/>
        <v>0</v>
      </c>
      <c r="R56" s="90">
        <f t="shared" si="4"/>
        <v>0</v>
      </c>
    </row>
    <row r="57" spans="1:18" x14ac:dyDescent="0.2">
      <c r="A57" s="73" t="str">
        <f t="shared" si="0"/>
        <v>-</v>
      </c>
      <c r="B57" s="73">
        <v>56</v>
      </c>
      <c r="C57" s="121"/>
      <c r="D57" s="9"/>
      <c r="E57" s="10"/>
      <c r="F57" s="11"/>
      <c r="G57" s="9"/>
      <c r="H57" s="86" t="str">
        <f>IFERROR(VLOOKUP(G57,'Service Details'!$D$5:$F$21,2,TRUE),"")</f>
        <v/>
      </c>
      <c r="I57" s="12"/>
      <c r="J57" s="13"/>
      <c r="K57" s="89">
        <f t="shared" si="1"/>
        <v>0</v>
      </c>
      <c r="L57" s="90">
        <v>0</v>
      </c>
      <c r="M57" s="91">
        <f>IFERROR(IF('Company Details'!$C$9="Yes",(VLOOKUP(Transaction!G57,'Service Details'!$D$5:$F$29,3)),0%),0)</f>
        <v>0</v>
      </c>
      <c r="N57" s="89">
        <f>IFERROR(IF('Company Details'!C63=(VLOOKUP(Transaction!F57,'Customer Details'!$B$3:$D$32,2)),0,L57*M57),0)</f>
        <v>0</v>
      </c>
      <c r="O57" s="92">
        <f>IFERROR(IF('Company Details'!C63=(VLOOKUP(Transaction!F57,'Customer Details'!$B$3:$D$32,2)),L57*M57/2,0),0)</f>
        <v>0</v>
      </c>
      <c r="P57" s="92">
        <f>IFERROR(IF('Company Details'!C63=(VLOOKUP(Transaction!F57,'Customer Details'!$B$3:$D$32,2)),L57*M57/2,0),0)</f>
        <v>0</v>
      </c>
      <c r="Q57" s="89">
        <f t="shared" si="3"/>
        <v>0</v>
      </c>
      <c r="R57" s="90">
        <f t="shared" si="4"/>
        <v>0</v>
      </c>
    </row>
    <row r="58" spans="1:18" x14ac:dyDescent="0.2">
      <c r="A58" s="73" t="str">
        <f t="shared" si="0"/>
        <v>-</v>
      </c>
      <c r="B58" s="73">
        <v>57</v>
      </c>
      <c r="C58" s="121"/>
      <c r="D58" s="9"/>
      <c r="E58" s="10"/>
      <c r="F58" s="11"/>
      <c r="G58" s="9"/>
      <c r="H58" s="86" t="str">
        <f>IFERROR(VLOOKUP(G58,'Service Details'!$D$5:$F$21,2,TRUE),"")</f>
        <v/>
      </c>
      <c r="I58" s="12"/>
      <c r="J58" s="13"/>
      <c r="K58" s="89">
        <f t="shared" si="1"/>
        <v>0</v>
      </c>
      <c r="L58" s="90">
        <v>0</v>
      </c>
      <c r="M58" s="91">
        <f>IFERROR(IF('Company Details'!$C$9="Yes",(VLOOKUP(Transaction!G58,'Service Details'!$D$5:$F$29,3)),0%),0)</f>
        <v>0</v>
      </c>
      <c r="N58" s="89">
        <f>IFERROR(IF('Company Details'!C64=(VLOOKUP(Transaction!F58,'Customer Details'!$B$3:$D$32,2)),0,L58*M58),0)</f>
        <v>0</v>
      </c>
      <c r="O58" s="92">
        <f>IFERROR(IF('Company Details'!C64=(VLOOKUP(Transaction!F58,'Customer Details'!$B$3:$D$32,2)),L58*M58/2,0),0)</f>
        <v>0</v>
      </c>
      <c r="P58" s="92">
        <f>IFERROR(IF('Company Details'!C64=(VLOOKUP(Transaction!F58,'Customer Details'!$B$3:$D$32,2)),L58*M58/2,0),0)</f>
        <v>0</v>
      </c>
      <c r="Q58" s="89">
        <f t="shared" si="3"/>
        <v>0</v>
      </c>
      <c r="R58" s="90">
        <f t="shared" si="4"/>
        <v>0</v>
      </c>
    </row>
    <row r="59" spans="1:18" x14ac:dyDescent="0.2">
      <c r="A59" s="73" t="str">
        <f t="shared" si="0"/>
        <v>-</v>
      </c>
      <c r="B59" s="73">
        <v>58</v>
      </c>
      <c r="C59" s="121"/>
      <c r="D59" s="9"/>
      <c r="E59" s="10"/>
      <c r="F59" s="11"/>
      <c r="G59" s="9"/>
      <c r="H59" s="86" t="str">
        <f>IFERROR(VLOOKUP(G59,'Service Details'!$D$5:$F$21,2,TRUE),"")</f>
        <v/>
      </c>
      <c r="I59" s="12"/>
      <c r="J59" s="13"/>
      <c r="K59" s="89">
        <f t="shared" si="1"/>
        <v>0</v>
      </c>
      <c r="L59" s="90">
        <v>0</v>
      </c>
      <c r="M59" s="91">
        <f>IFERROR(IF('Company Details'!$C$9="Yes",(VLOOKUP(Transaction!G59,'Service Details'!$D$5:$F$29,3)),0%),0)</f>
        <v>0</v>
      </c>
      <c r="N59" s="89">
        <f>IFERROR(IF('Company Details'!C65=(VLOOKUP(Transaction!F59,'Customer Details'!$B$3:$D$32,2)),0,L59*M59),0)</f>
        <v>0</v>
      </c>
      <c r="O59" s="92">
        <f>IFERROR(IF('Company Details'!C65=(VLOOKUP(Transaction!F59,'Customer Details'!$B$3:$D$32,2)),L59*M59/2,0),0)</f>
        <v>0</v>
      </c>
      <c r="P59" s="92">
        <f>IFERROR(IF('Company Details'!C65=(VLOOKUP(Transaction!F59,'Customer Details'!$B$3:$D$32,2)),L59*M59/2,0),0)</f>
        <v>0</v>
      </c>
      <c r="Q59" s="89">
        <f t="shared" si="3"/>
        <v>0</v>
      </c>
      <c r="R59" s="90">
        <f t="shared" si="4"/>
        <v>0</v>
      </c>
    </row>
    <row r="60" spans="1:18" x14ac:dyDescent="0.2">
      <c r="A60" s="73" t="str">
        <f t="shared" si="0"/>
        <v>-</v>
      </c>
      <c r="B60" s="73">
        <v>59</v>
      </c>
      <c r="C60" s="121"/>
      <c r="D60" s="9"/>
      <c r="E60" s="10"/>
      <c r="F60" s="11"/>
      <c r="G60" s="9"/>
      <c r="H60" s="86" t="str">
        <f>IFERROR(VLOOKUP(G60,'Service Details'!$D$5:$F$21,2,TRUE),"")</f>
        <v/>
      </c>
      <c r="I60" s="12"/>
      <c r="J60" s="13"/>
      <c r="K60" s="89">
        <f t="shared" si="1"/>
        <v>0</v>
      </c>
      <c r="L60" s="90">
        <v>0</v>
      </c>
      <c r="M60" s="91">
        <f>IFERROR(IF('Company Details'!$C$9="Yes",(VLOOKUP(Transaction!G60,'Service Details'!$D$5:$F$29,3)),0%),0)</f>
        <v>0</v>
      </c>
      <c r="N60" s="89">
        <f>IFERROR(IF('Company Details'!C66=(VLOOKUP(Transaction!F60,'Customer Details'!$B$3:$D$32,2)),0,L60*M60),0)</f>
        <v>0</v>
      </c>
      <c r="O60" s="92">
        <f>IFERROR(IF('Company Details'!C66=(VLOOKUP(Transaction!F60,'Customer Details'!$B$3:$D$32,2)),L60*M60/2,0),0)</f>
        <v>0</v>
      </c>
      <c r="P60" s="92">
        <f>IFERROR(IF('Company Details'!C66=(VLOOKUP(Transaction!F60,'Customer Details'!$B$3:$D$32,2)),L60*M60/2,0),0)</f>
        <v>0</v>
      </c>
      <c r="Q60" s="89">
        <f t="shared" si="3"/>
        <v>0</v>
      </c>
      <c r="R60" s="90">
        <f t="shared" si="4"/>
        <v>0</v>
      </c>
    </row>
    <row r="61" spans="1:18" x14ac:dyDescent="0.2">
      <c r="A61" s="73" t="str">
        <f t="shared" si="0"/>
        <v>-</v>
      </c>
      <c r="B61" s="73">
        <v>60</v>
      </c>
      <c r="C61" s="121"/>
      <c r="D61" s="9"/>
      <c r="E61" s="10"/>
      <c r="F61" s="11"/>
      <c r="G61" s="9"/>
      <c r="H61" s="86" t="str">
        <f>IFERROR(VLOOKUP(G61,'Service Details'!$D$5:$F$21,2,TRUE),"")</f>
        <v/>
      </c>
      <c r="I61" s="12"/>
      <c r="J61" s="13"/>
      <c r="K61" s="89">
        <f t="shared" si="1"/>
        <v>0</v>
      </c>
      <c r="L61" s="90">
        <v>0</v>
      </c>
      <c r="M61" s="91">
        <f>IFERROR(IF('Company Details'!$C$9="Yes",(VLOOKUP(Transaction!G61,'Service Details'!$D$5:$F$29,3)),0%),0)</f>
        <v>0</v>
      </c>
      <c r="N61" s="89">
        <f>IFERROR(IF('Company Details'!C67=(VLOOKUP(Transaction!F61,'Customer Details'!$B$3:$D$32,2)),0,L61*M61),0)</f>
        <v>0</v>
      </c>
      <c r="O61" s="92">
        <f>IFERROR(IF('Company Details'!C67=(VLOOKUP(Transaction!F61,'Customer Details'!$B$3:$D$32,2)),L61*M61/2,0),0)</f>
        <v>0</v>
      </c>
      <c r="P61" s="92">
        <f>IFERROR(IF('Company Details'!C67=(VLOOKUP(Transaction!F61,'Customer Details'!$B$3:$D$32,2)),L61*M61/2,0),0)</f>
        <v>0</v>
      </c>
      <c r="Q61" s="89">
        <f t="shared" si="3"/>
        <v>0</v>
      </c>
      <c r="R61" s="90">
        <f t="shared" si="4"/>
        <v>0</v>
      </c>
    </row>
    <row r="62" spans="1:18" x14ac:dyDescent="0.2">
      <c r="A62" s="73" t="str">
        <f t="shared" si="0"/>
        <v>-</v>
      </c>
      <c r="B62" s="73">
        <v>61</v>
      </c>
      <c r="C62" s="121"/>
      <c r="D62" s="9"/>
      <c r="E62" s="10"/>
      <c r="F62" s="11"/>
      <c r="G62" s="9"/>
      <c r="H62" s="86" t="str">
        <f>IFERROR(VLOOKUP(G62,'Service Details'!$D$5:$F$21,2,TRUE),"")</f>
        <v/>
      </c>
      <c r="I62" s="12"/>
      <c r="J62" s="13"/>
      <c r="K62" s="89">
        <f t="shared" si="1"/>
        <v>0</v>
      </c>
      <c r="L62" s="90">
        <v>0</v>
      </c>
      <c r="M62" s="91">
        <f>IFERROR(IF('Company Details'!$C$9="Yes",(VLOOKUP(Transaction!G62,'Service Details'!$D$5:$F$29,3)),0%),0)</f>
        <v>0</v>
      </c>
      <c r="N62" s="89">
        <f>IFERROR(IF('Company Details'!C68=(VLOOKUP(Transaction!F62,'Customer Details'!$B$3:$D$32,2)),0,L62*M62),0)</f>
        <v>0</v>
      </c>
      <c r="O62" s="92">
        <f>IFERROR(IF('Company Details'!C68=(VLOOKUP(Transaction!F62,'Customer Details'!$B$3:$D$32,2)),L62*M62/2,0),0)</f>
        <v>0</v>
      </c>
      <c r="P62" s="92">
        <f>IFERROR(IF('Company Details'!C68=(VLOOKUP(Transaction!F62,'Customer Details'!$B$3:$D$32,2)),L62*M62/2,0),0)</f>
        <v>0</v>
      </c>
      <c r="Q62" s="89">
        <f t="shared" si="3"/>
        <v>0</v>
      </c>
      <c r="R62" s="90">
        <f t="shared" si="4"/>
        <v>0</v>
      </c>
    </row>
    <row r="63" spans="1:18" x14ac:dyDescent="0.2">
      <c r="A63" s="73" t="str">
        <f t="shared" si="0"/>
        <v>-</v>
      </c>
      <c r="B63" s="73">
        <v>62</v>
      </c>
      <c r="C63" s="121"/>
      <c r="D63" s="9"/>
      <c r="E63" s="10"/>
      <c r="F63" s="11"/>
      <c r="G63" s="9"/>
      <c r="H63" s="86" t="str">
        <f>IFERROR(VLOOKUP(G63,'Service Details'!$D$5:$F$21,2,TRUE),"")</f>
        <v/>
      </c>
      <c r="I63" s="12"/>
      <c r="J63" s="13"/>
      <c r="K63" s="89">
        <f t="shared" si="1"/>
        <v>0</v>
      </c>
      <c r="L63" s="90">
        <v>0</v>
      </c>
      <c r="M63" s="91">
        <f>IFERROR(IF('Company Details'!$C$9="Yes",(VLOOKUP(Transaction!G63,'Service Details'!$D$5:$F$29,3)),0%),0)</f>
        <v>0</v>
      </c>
      <c r="N63" s="89">
        <f>IFERROR(IF('Company Details'!C69=(VLOOKUP(Transaction!F63,'Customer Details'!$B$3:$D$32,2)),0,L63*M63),0)</f>
        <v>0</v>
      </c>
      <c r="O63" s="92">
        <f>IFERROR(IF('Company Details'!C69=(VLOOKUP(Transaction!F63,'Customer Details'!$B$3:$D$32,2)),L63*M63/2,0),0)</f>
        <v>0</v>
      </c>
      <c r="P63" s="92">
        <f>IFERROR(IF('Company Details'!C69=(VLOOKUP(Transaction!F63,'Customer Details'!$B$3:$D$32,2)),L63*M63/2,0),0)</f>
        <v>0</v>
      </c>
      <c r="Q63" s="89">
        <f t="shared" si="3"/>
        <v>0</v>
      </c>
      <c r="R63" s="90">
        <f t="shared" si="4"/>
        <v>0</v>
      </c>
    </row>
    <row r="64" spans="1:18" x14ac:dyDescent="0.2">
      <c r="A64" s="73" t="str">
        <f t="shared" si="0"/>
        <v>-</v>
      </c>
      <c r="B64" s="73">
        <v>63</v>
      </c>
      <c r="C64" s="121"/>
      <c r="D64" s="9"/>
      <c r="E64" s="10"/>
      <c r="F64" s="11"/>
      <c r="G64" s="9"/>
      <c r="H64" s="86" t="str">
        <f>IFERROR(VLOOKUP(G64,'Service Details'!$D$5:$F$21,2,TRUE),"")</f>
        <v/>
      </c>
      <c r="I64" s="12"/>
      <c r="J64" s="13"/>
      <c r="K64" s="89">
        <f t="shared" si="1"/>
        <v>0</v>
      </c>
      <c r="L64" s="90">
        <v>0</v>
      </c>
      <c r="M64" s="91">
        <f>IFERROR(IF('Company Details'!$C$9="Yes",(VLOOKUP(Transaction!G64,'Service Details'!$D$5:$F$29,3)),0%),0)</f>
        <v>0</v>
      </c>
      <c r="N64" s="89">
        <f>IFERROR(IF('Company Details'!C70=(VLOOKUP(Transaction!F64,'Customer Details'!$B$3:$D$32,2)),0,L64*M64),0)</f>
        <v>0</v>
      </c>
      <c r="O64" s="92">
        <f>IFERROR(IF('Company Details'!C70=(VLOOKUP(Transaction!F64,'Customer Details'!$B$3:$D$32,2)),L64*M64/2,0),0)</f>
        <v>0</v>
      </c>
      <c r="P64" s="92">
        <f>IFERROR(IF('Company Details'!C70=(VLOOKUP(Transaction!F64,'Customer Details'!$B$3:$D$32,2)),L64*M64/2,0),0)</f>
        <v>0</v>
      </c>
      <c r="Q64" s="89">
        <f t="shared" si="3"/>
        <v>0</v>
      </c>
      <c r="R64" s="90">
        <f t="shared" si="4"/>
        <v>0</v>
      </c>
    </row>
    <row r="65" spans="1:18" x14ac:dyDescent="0.2">
      <c r="A65" s="73" t="str">
        <f t="shared" si="0"/>
        <v>-</v>
      </c>
      <c r="B65" s="73">
        <v>64</v>
      </c>
      <c r="C65" s="121"/>
      <c r="D65" s="9"/>
      <c r="E65" s="10"/>
      <c r="F65" s="11"/>
      <c r="G65" s="9"/>
      <c r="H65" s="86" t="str">
        <f>IFERROR(VLOOKUP(G65,'Service Details'!$D$5:$F$21,2,TRUE),"")</f>
        <v/>
      </c>
      <c r="I65" s="12"/>
      <c r="J65" s="13"/>
      <c r="K65" s="89">
        <f t="shared" si="1"/>
        <v>0</v>
      </c>
      <c r="L65" s="90">
        <v>0</v>
      </c>
      <c r="M65" s="91">
        <f>IFERROR(IF('Company Details'!$C$9="Yes",(VLOOKUP(Transaction!G65,'Service Details'!$D$5:$F$29,3)),0%),0)</f>
        <v>0</v>
      </c>
      <c r="N65" s="89">
        <f>IFERROR(IF('Company Details'!C71=(VLOOKUP(Transaction!F65,'Customer Details'!$B$3:$D$32,2)),0,L65*M65),0)</f>
        <v>0</v>
      </c>
      <c r="O65" s="92">
        <f>IFERROR(IF('Company Details'!C71=(VLOOKUP(Transaction!F65,'Customer Details'!$B$3:$D$32,2)),L65*M65/2,0),0)</f>
        <v>0</v>
      </c>
      <c r="P65" s="92">
        <f>IFERROR(IF('Company Details'!C71=(VLOOKUP(Transaction!F65,'Customer Details'!$B$3:$D$32,2)),L65*M65/2,0),0)</f>
        <v>0</v>
      </c>
      <c r="Q65" s="89">
        <f t="shared" si="3"/>
        <v>0</v>
      </c>
      <c r="R65" s="90">
        <f t="shared" si="4"/>
        <v>0</v>
      </c>
    </row>
    <row r="66" spans="1:18" x14ac:dyDescent="0.2">
      <c r="A66" s="73" t="str">
        <f t="shared" ref="A66:A129" si="5">C66&amp;"-"&amp;D66</f>
        <v>-</v>
      </c>
      <c r="B66" s="73">
        <v>65</v>
      </c>
      <c r="C66" s="121"/>
      <c r="D66" s="9"/>
      <c r="E66" s="10"/>
      <c r="F66" s="11"/>
      <c r="G66" s="9"/>
      <c r="H66" s="86" t="str">
        <f>IFERROR(VLOOKUP(G66,'Service Details'!$D$5:$F$21,2,TRUE),"")</f>
        <v/>
      </c>
      <c r="I66" s="12"/>
      <c r="J66" s="13"/>
      <c r="K66" s="89">
        <f t="shared" si="1"/>
        <v>0</v>
      </c>
      <c r="L66" s="90">
        <v>0</v>
      </c>
      <c r="M66" s="91">
        <f>IFERROR(IF('Company Details'!$C$9="Yes",(VLOOKUP(Transaction!G66,'Service Details'!$D$5:$F$29,3)),0%),0)</f>
        <v>0</v>
      </c>
      <c r="N66" s="89">
        <f>IFERROR(IF('Company Details'!C72=(VLOOKUP(Transaction!F66,'Customer Details'!$B$3:$D$32,2)),0,L66*M66),0)</f>
        <v>0</v>
      </c>
      <c r="O66" s="92">
        <f>IFERROR(IF('Company Details'!C72=(VLOOKUP(Transaction!F66,'Customer Details'!$B$3:$D$32,2)),L66*M66/2,0),0)</f>
        <v>0</v>
      </c>
      <c r="P66" s="92">
        <f>IFERROR(IF('Company Details'!C72=(VLOOKUP(Transaction!F66,'Customer Details'!$B$3:$D$32,2)),L66*M66/2,0),0)</f>
        <v>0</v>
      </c>
      <c r="Q66" s="89">
        <f t="shared" si="3"/>
        <v>0</v>
      </c>
      <c r="R66" s="90">
        <f t="shared" si="4"/>
        <v>0</v>
      </c>
    </row>
    <row r="67" spans="1:18" x14ac:dyDescent="0.2">
      <c r="A67" s="73" t="str">
        <f t="shared" si="5"/>
        <v>-</v>
      </c>
      <c r="B67" s="73">
        <v>66</v>
      </c>
      <c r="C67" s="121"/>
      <c r="D67" s="9"/>
      <c r="E67" s="10"/>
      <c r="F67" s="11"/>
      <c r="G67" s="9"/>
      <c r="H67" s="86" t="str">
        <f>IFERROR(VLOOKUP(G67,'Service Details'!$D$5:$F$21,2,TRUE),"")</f>
        <v/>
      </c>
      <c r="I67" s="12"/>
      <c r="J67" s="13"/>
      <c r="K67" s="89">
        <f t="shared" ref="K67:K130" si="6">+I67*J67</f>
        <v>0</v>
      </c>
      <c r="L67" s="90">
        <v>0</v>
      </c>
      <c r="M67" s="91">
        <f>IFERROR(IF('Company Details'!$C$9="Yes",(VLOOKUP(Transaction!G67,'Service Details'!$D$5:$F$29,3)),0%),0)</f>
        <v>0</v>
      </c>
      <c r="N67" s="89">
        <f>IFERROR(IF('Company Details'!C73=(VLOOKUP(Transaction!F67,'Customer Details'!$B$3:$D$32,2)),0,L67*M67),0)</f>
        <v>0</v>
      </c>
      <c r="O67" s="92">
        <f>IFERROR(IF('Company Details'!C73=(VLOOKUP(Transaction!F67,'Customer Details'!$B$3:$D$32,2)),L67*M67/2,0),0)</f>
        <v>0</v>
      </c>
      <c r="P67" s="92">
        <f>IFERROR(IF('Company Details'!C73=(VLOOKUP(Transaction!F67,'Customer Details'!$B$3:$D$32,2)),L67*M67/2,0),0)</f>
        <v>0</v>
      </c>
      <c r="Q67" s="89">
        <f t="shared" ref="Q67:Q130" si="7">+N67+O67+P67</f>
        <v>0</v>
      </c>
      <c r="R67" s="90">
        <f t="shared" ref="R67:R130" si="8">+L67+Q67</f>
        <v>0</v>
      </c>
    </row>
    <row r="68" spans="1:18" x14ac:dyDescent="0.2">
      <c r="A68" s="73" t="str">
        <f t="shared" si="5"/>
        <v>-</v>
      </c>
      <c r="B68" s="73">
        <v>67</v>
      </c>
      <c r="C68" s="121"/>
      <c r="D68" s="9"/>
      <c r="E68" s="10"/>
      <c r="F68" s="11"/>
      <c r="G68" s="9"/>
      <c r="H68" s="86" t="str">
        <f>IFERROR(VLOOKUP(G68,'Service Details'!$D$5:$F$21,2,TRUE),"")</f>
        <v/>
      </c>
      <c r="I68" s="12"/>
      <c r="J68" s="13"/>
      <c r="K68" s="89">
        <f t="shared" si="6"/>
        <v>0</v>
      </c>
      <c r="L68" s="90">
        <v>0</v>
      </c>
      <c r="M68" s="91">
        <f>IFERROR(IF('Company Details'!$C$9="Yes",(VLOOKUP(Transaction!G68,'Service Details'!$D$5:$F$29,3)),0%),0)</f>
        <v>0</v>
      </c>
      <c r="N68" s="89">
        <f>IFERROR(IF('Company Details'!C74=(VLOOKUP(Transaction!F68,'Customer Details'!$B$3:$D$32,2)),0,L68*M68),0)</f>
        <v>0</v>
      </c>
      <c r="O68" s="92">
        <f>IFERROR(IF('Company Details'!C74=(VLOOKUP(Transaction!F68,'Customer Details'!$B$3:$D$32,2)),L68*M68/2,0),0)</f>
        <v>0</v>
      </c>
      <c r="P68" s="92">
        <f>IFERROR(IF('Company Details'!C74=(VLOOKUP(Transaction!F68,'Customer Details'!$B$3:$D$32,2)),L68*M68/2,0),0)</f>
        <v>0</v>
      </c>
      <c r="Q68" s="89">
        <f t="shared" si="7"/>
        <v>0</v>
      </c>
      <c r="R68" s="90">
        <f t="shared" si="8"/>
        <v>0</v>
      </c>
    </row>
    <row r="69" spans="1:18" x14ac:dyDescent="0.2">
      <c r="A69" s="73" t="str">
        <f t="shared" si="5"/>
        <v>-</v>
      </c>
      <c r="B69" s="73">
        <v>68</v>
      </c>
      <c r="C69" s="121"/>
      <c r="D69" s="9"/>
      <c r="E69" s="10"/>
      <c r="F69" s="11"/>
      <c r="G69" s="9"/>
      <c r="H69" s="86" t="str">
        <f>IFERROR(VLOOKUP(G69,'Service Details'!$D$5:$F$21,2,TRUE),"")</f>
        <v/>
      </c>
      <c r="I69" s="12"/>
      <c r="J69" s="13"/>
      <c r="K69" s="89">
        <f t="shared" si="6"/>
        <v>0</v>
      </c>
      <c r="L69" s="90">
        <v>0</v>
      </c>
      <c r="M69" s="91">
        <f>IFERROR(IF('Company Details'!$C$9="Yes",(VLOOKUP(Transaction!G69,'Service Details'!$D$5:$F$29,3)),0%),0)</f>
        <v>0</v>
      </c>
      <c r="N69" s="89">
        <f>IFERROR(IF('Company Details'!C75=(VLOOKUP(Transaction!F69,'Customer Details'!$B$3:$D$32,2)),0,L69*M69),0)</f>
        <v>0</v>
      </c>
      <c r="O69" s="92">
        <f>IFERROR(IF('Company Details'!C75=(VLOOKUP(Transaction!F69,'Customer Details'!$B$3:$D$32,2)),L69*M69/2,0),0)</f>
        <v>0</v>
      </c>
      <c r="P69" s="92">
        <f>IFERROR(IF('Company Details'!C75=(VLOOKUP(Transaction!F69,'Customer Details'!$B$3:$D$32,2)),L69*M69/2,0),0)</f>
        <v>0</v>
      </c>
      <c r="Q69" s="89">
        <f t="shared" si="7"/>
        <v>0</v>
      </c>
      <c r="R69" s="90">
        <f t="shared" si="8"/>
        <v>0</v>
      </c>
    </row>
    <row r="70" spans="1:18" x14ac:dyDescent="0.2">
      <c r="A70" s="73" t="str">
        <f t="shared" si="5"/>
        <v>-</v>
      </c>
      <c r="B70" s="73">
        <v>69</v>
      </c>
      <c r="C70" s="121"/>
      <c r="D70" s="9"/>
      <c r="E70" s="10"/>
      <c r="F70" s="11"/>
      <c r="G70" s="9"/>
      <c r="H70" s="86" t="str">
        <f>IFERROR(VLOOKUP(G70,'Service Details'!$D$5:$F$21,2,TRUE),"")</f>
        <v/>
      </c>
      <c r="I70" s="12"/>
      <c r="J70" s="13"/>
      <c r="K70" s="89">
        <f t="shared" si="6"/>
        <v>0</v>
      </c>
      <c r="L70" s="90">
        <v>0</v>
      </c>
      <c r="M70" s="91">
        <f>IFERROR(IF('Company Details'!$C$9="Yes",(VLOOKUP(Transaction!G70,'Service Details'!$D$5:$F$29,3)),0%),0)</f>
        <v>0</v>
      </c>
      <c r="N70" s="89">
        <f>IFERROR(IF('Company Details'!C76=(VLOOKUP(Transaction!F70,'Customer Details'!$B$3:$D$32,2)),0,L70*M70),0)</f>
        <v>0</v>
      </c>
      <c r="O70" s="92">
        <f>IFERROR(IF('Company Details'!C76=(VLOOKUP(Transaction!F70,'Customer Details'!$B$3:$D$32,2)),L70*M70/2,0),0)</f>
        <v>0</v>
      </c>
      <c r="P70" s="92">
        <f>IFERROR(IF('Company Details'!C76=(VLOOKUP(Transaction!F70,'Customer Details'!$B$3:$D$32,2)),L70*M70/2,0),0)</f>
        <v>0</v>
      </c>
      <c r="Q70" s="89">
        <f t="shared" si="7"/>
        <v>0</v>
      </c>
      <c r="R70" s="90">
        <f t="shared" si="8"/>
        <v>0</v>
      </c>
    </row>
    <row r="71" spans="1:18" x14ac:dyDescent="0.2">
      <c r="A71" s="73" t="str">
        <f t="shared" si="5"/>
        <v>-</v>
      </c>
      <c r="B71" s="73">
        <v>70</v>
      </c>
      <c r="C71" s="121"/>
      <c r="D71" s="9"/>
      <c r="E71" s="10"/>
      <c r="F71" s="11"/>
      <c r="G71" s="9"/>
      <c r="H71" s="86" t="str">
        <f>IFERROR(VLOOKUP(G71,'Service Details'!$D$5:$F$21,2,TRUE),"")</f>
        <v/>
      </c>
      <c r="I71" s="12"/>
      <c r="J71" s="13"/>
      <c r="K71" s="89">
        <f t="shared" si="6"/>
        <v>0</v>
      </c>
      <c r="L71" s="90">
        <v>0</v>
      </c>
      <c r="M71" s="91">
        <f>IFERROR(IF('Company Details'!$C$9="Yes",(VLOOKUP(Transaction!G71,'Service Details'!$D$5:$F$29,3)),0%),0)</f>
        <v>0</v>
      </c>
      <c r="N71" s="89">
        <f>IFERROR(IF('Company Details'!C77=(VLOOKUP(Transaction!F71,'Customer Details'!$B$3:$D$32,2)),0,L71*M71),0)</f>
        <v>0</v>
      </c>
      <c r="O71" s="92">
        <f>IFERROR(IF('Company Details'!C77=(VLOOKUP(Transaction!F71,'Customer Details'!$B$3:$D$32,2)),L71*M71/2,0),0)</f>
        <v>0</v>
      </c>
      <c r="P71" s="92">
        <f>IFERROR(IF('Company Details'!C77=(VLOOKUP(Transaction!F71,'Customer Details'!$B$3:$D$32,2)),L71*M71/2,0),0)</f>
        <v>0</v>
      </c>
      <c r="Q71" s="89">
        <f t="shared" si="7"/>
        <v>0</v>
      </c>
      <c r="R71" s="90">
        <f t="shared" si="8"/>
        <v>0</v>
      </c>
    </row>
    <row r="72" spans="1:18" x14ac:dyDescent="0.2">
      <c r="A72" s="73" t="str">
        <f t="shared" si="5"/>
        <v>-</v>
      </c>
      <c r="B72" s="73">
        <v>71</v>
      </c>
      <c r="C72" s="121"/>
      <c r="D72" s="9"/>
      <c r="E72" s="10"/>
      <c r="F72" s="11"/>
      <c r="G72" s="9"/>
      <c r="H72" s="86" t="str">
        <f>IFERROR(VLOOKUP(G72,'Service Details'!$D$5:$F$21,2,TRUE),"")</f>
        <v/>
      </c>
      <c r="I72" s="12"/>
      <c r="J72" s="13"/>
      <c r="K72" s="89">
        <f t="shared" si="6"/>
        <v>0</v>
      </c>
      <c r="L72" s="90">
        <v>0</v>
      </c>
      <c r="M72" s="91">
        <f>IFERROR(IF('Company Details'!$C$9="Yes",(VLOOKUP(Transaction!G72,'Service Details'!$D$5:$F$29,3)),0%),0)</f>
        <v>0</v>
      </c>
      <c r="N72" s="89">
        <f>IFERROR(IF('Company Details'!C78=(VLOOKUP(Transaction!F72,'Customer Details'!$B$3:$D$32,2)),0,L72*M72),0)</f>
        <v>0</v>
      </c>
      <c r="O72" s="92">
        <f>IFERROR(IF('Company Details'!C78=(VLOOKUP(Transaction!F72,'Customer Details'!$B$3:$D$32,2)),L72*M72/2,0),0)</f>
        <v>0</v>
      </c>
      <c r="P72" s="92">
        <f>IFERROR(IF('Company Details'!C78=(VLOOKUP(Transaction!F72,'Customer Details'!$B$3:$D$32,2)),L72*M72/2,0),0)</f>
        <v>0</v>
      </c>
      <c r="Q72" s="89">
        <f t="shared" si="7"/>
        <v>0</v>
      </c>
      <c r="R72" s="90">
        <f t="shared" si="8"/>
        <v>0</v>
      </c>
    </row>
    <row r="73" spans="1:18" x14ac:dyDescent="0.2">
      <c r="A73" s="73" t="str">
        <f t="shared" si="5"/>
        <v>-</v>
      </c>
      <c r="B73" s="73">
        <v>72</v>
      </c>
      <c r="C73" s="121"/>
      <c r="D73" s="9"/>
      <c r="E73" s="10"/>
      <c r="F73" s="11"/>
      <c r="G73" s="9"/>
      <c r="H73" s="86" t="str">
        <f>IFERROR(VLOOKUP(G73,'Service Details'!$D$5:$F$21,2,TRUE),"")</f>
        <v/>
      </c>
      <c r="I73" s="12"/>
      <c r="J73" s="13"/>
      <c r="K73" s="89">
        <f t="shared" si="6"/>
        <v>0</v>
      </c>
      <c r="L73" s="90">
        <v>0</v>
      </c>
      <c r="M73" s="91">
        <f>IFERROR(IF('Company Details'!$C$9="Yes",(VLOOKUP(Transaction!G73,'Service Details'!$D$5:$F$29,3)),0%),0)</f>
        <v>0</v>
      </c>
      <c r="N73" s="89">
        <f>IFERROR(IF('Company Details'!C79=(VLOOKUP(Transaction!F73,'Customer Details'!$B$3:$D$32,2)),0,L73*M73),0)</f>
        <v>0</v>
      </c>
      <c r="O73" s="92">
        <f>IFERROR(IF('Company Details'!C79=(VLOOKUP(Transaction!F73,'Customer Details'!$B$3:$D$32,2)),L73*M73/2,0),0)</f>
        <v>0</v>
      </c>
      <c r="P73" s="92">
        <f>IFERROR(IF('Company Details'!C79=(VLOOKUP(Transaction!F73,'Customer Details'!$B$3:$D$32,2)),L73*M73/2,0),0)</f>
        <v>0</v>
      </c>
      <c r="Q73" s="89">
        <f t="shared" si="7"/>
        <v>0</v>
      </c>
      <c r="R73" s="90">
        <f t="shared" si="8"/>
        <v>0</v>
      </c>
    </row>
    <row r="74" spans="1:18" x14ac:dyDescent="0.2">
      <c r="A74" s="73" t="str">
        <f t="shared" si="5"/>
        <v>-</v>
      </c>
      <c r="B74" s="73">
        <v>73</v>
      </c>
      <c r="C74" s="121"/>
      <c r="D74" s="9"/>
      <c r="E74" s="10"/>
      <c r="F74" s="11"/>
      <c r="G74" s="9"/>
      <c r="H74" s="86" t="str">
        <f>IFERROR(VLOOKUP(G74,'Service Details'!$D$5:$F$21,2,TRUE),"")</f>
        <v/>
      </c>
      <c r="I74" s="12"/>
      <c r="J74" s="13"/>
      <c r="K74" s="89">
        <f t="shared" si="6"/>
        <v>0</v>
      </c>
      <c r="L74" s="90">
        <v>0</v>
      </c>
      <c r="M74" s="91">
        <f>IFERROR(IF('Company Details'!$C$9="Yes",(VLOOKUP(Transaction!G74,'Service Details'!$D$5:$F$29,3)),0%),0)</f>
        <v>0</v>
      </c>
      <c r="N74" s="89">
        <f>IFERROR(IF('Company Details'!C80=(VLOOKUP(Transaction!F74,'Customer Details'!$B$3:$D$32,2)),0,L74*M74),0)</f>
        <v>0</v>
      </c>
      <c r="O74" s="92">
        <f>IFERROR(IF('Company Details'!C80=(VLOOKUP(Transaction!F74,'Customer Details'!$B$3:$D$32,2)),L74*M74/2,0),0)</f>
        <v>0</v>
      </c>
      <c r="P74" s="92">
        <f>IFERROR(IF('Company Details'!C80=(VLOOKUP(Transaction!F74,'Customer Details'!$B$3:$D$32,2)),L74*M74/2,0),0)</f>
        <v>0</v>
      </c>
      <c r="Q74" s="89">
        <f t="shared" si="7"/>
        <v>0</v>
      </c>
      <c r="R74" s="90">
        <f t="shared" si="8"/>
        <v>0</v>
      </c>
    </row>
    <row r="75" spans="1:18" x14ac:dyDescent="0.2">
      <c r="A75" s="73" t="str">
        <f t="shared" si="5"/>
        <v>-</v>
      </c>
      <c r="B75" s="73">
        <v>74</v>
      </c>
      <c r="C75" s="121"/>
      <c r="D75" s="9"/>
      <c r="E75" s="10"/>
      <c r="F75" s="11"/>
      <c r="G75" s="9"/>
      <c r="H75" s="86" t="str">
        <f>IFERROR(VLOOKUP(G75,'Service Details'!$D$5:$F$21,2,TRUE),"")</f>
        <v/>
      </c>
      <c r="I75" s="12"/>
      <c r="J75" s="13"/>
      <c r="K75" s="89">
        <f t="shared" si="6"/>
        <v>0</v>
      </c>
      <c r="L75" s="90">
        <v>0</v>
      </c>
      <c r="M75" s="91">
        <f>IFERROR(IF('Company Details'!$C$9="Yes",(VLOOKUP(Transaction!G75,'Service Details'!$D$5:$F$29,3)),0%),0)</f>
        <v>0</v>
      </c>
      <c r="N75" s="89">
        <f>IFERROR(IF('Company Details'!C81=(VLOOKUP(Transaction!F75,'Customer Details'!$B$3:$D$32,2)),0,L75*M75),0)</f>
        <v>0</v>
      </c>
      <c r="O75" s="92">
        <f>IFERROR(IF('Company Details'!C81=(VLOOKUP(Transaction!F75,'Customer Details'!$B$3:$D$32,2)),L75*M75/2,0),0)</f>
        <v>0</v>
      </c>
      <c r="P75" s="92">
        <f>IFERROR(IF('Company Details'!C81=(VLOOKUP(Transaction!F75,'Customer Details'!$B$3:$D$32,2)),L75*M75/2,0),0)</f>
        <v>0</v>
      </c>
      <c r="Q75" s="89">
        <f t="shared" si="7"/>
        <v>0</v>
      </c>
      <c r="R75" s="90">
        <f t="shared" si="8"/>
        <v>0</v>
      </c>
    </row>
    <row r="76" spans="1:18" x14ac:dyDescent="0.2">
      <c r="A76" s="73" t="str">
        <f t="shared" si="5"/>
        <v>-</v>
      </c>
      <c r="B76" s="73">
        <v>75</v>
      </c>
      <c r="C76" s="121"/>
      <c r="D76" s="9"/>
      <c r="E76" s="10"/>
      <c r="F76" s="11"/>
      <c r="G76" s="9"/>
      <c r="H76" s="86" t="str">
        <f>IFERROR(VLOOKUP(G76,'Service Details'!$D$5:$F$21,2,TRUE),"")</f>
        <v/>
      </c>
      <c r="I76" s="12"/>
      <c r="J76" s="13"/>
      <c r="K76" s="89">
        <f t="shared" si="6"/>
        <v>0</v>
      </c>
      <c r="L76" s="90">
        <v>0</v>
      </c>
      <c r="M76" s="91">
        <f>IFERROR(IF('Company Details'!$C$9="Yes",(VLOOKUP(Transaction!G76,'Service Details'!$D$5:$F$29,3)),0%),0)</f>
        <v>0</v>
      </c>
      <c r="N76" s="89">
        <f>IFERROR(IF('Company Details'!C82=(VLOOKUP(Transaction!F76,'Customer Details'!$B$3:$D$32,2)),0,L76*M76),0)</f>
        <v>0</v>
      </c>
      <c r="O76" s="92">
        <f>IFERROR(IF('Company Details'!C82=(VLOOKUP(Transaction!F76,'Customer Details'!$B$3:$D$32,2)),L76*M76/2,0),0)</f>
        <v>0</v>
      </c>
      <c r="P76" s="92">
        <f>IFERROR(IF('Company Details'!C82=(VLOOKUP(Transaction!F76,'Customer Details'!$B$3:$D$32,2)),L76*M76/2,0),0)</f>
        <v>0</v>
      </c>
      <c r="Q76" s="89">
        <f t="shared" si="7"/>
        <v>0</v>
      </c>
      <c r="R76" s="90">
        <f t="shared" si="8"/>
        <v>0</v>
      </c>
    </row>
    <row r="77" spans="1:18" x14ac:dyDescent="0.2">
      <c r="A77" s="73" t="str">
        <f t="shared" si="5"/>
        <v>-</v>
      </c>
      <c r="B77" s="73">
        <v>76</v>
      </c>
      <c r="C77" s="121"/>
      <c r="D77" s="9"/>
      <c r="E77" s="10"/>
      <c r="F77" s="11"/>
      <c r="G77" s="9"/>
      <c r="H77" s="86" t="str">
        <f>IFERROR(VLOOKUP(G77,'Service Details'!$D$5:$F$21,2,TRUE),"")</f>
        <v/>
      </c>
      <c r="I77" s="12"/>
      <c r="J77" s="13"/>
      <c r="K77" s="89">
        <f t="shared" si="6"/>
        <v>0</v>
      </c>
      <c r="L77" s="90">
        <v>0</v>
      </c>
      <c r="M77" s="91">
        <f>IFERROR(IF('Company Details'!$C$9="Yes",(VLOOKUP(Transaction!G77,'Service Details'!$D$5:$F$29,3)),0%),0)</f>
        <v>0</v>
      </c>
      <c r="N77" s="89">
        <f>IFERROR(IF('Company Details'!C83=(VLOOKUP(Transaction!F77,'Customer Details'!$B$3:$D$32,2)),0,L77*M77),0)</f>
        <v>0</v>
      </c>
      <c r="O77" s="92">
        <f>IFERROR(IF('Company Details'!C83=(VLOOKUP(Transaction!F77,'Customer Details'!$B$3:$D$32,2)),L77*M77/2,0),0)</f>
        <v>0</v>
      </c>
      <c r="P77" s="92">
        <f>IFERROR(IF('Company Details'!C83=(VLOOKUP(Transaction!F77,'Customer Details'!$B$3:$D$32,2)),L77*M77/2,0),0)</f>
        <v>0</v>
      </c>
      <c r="Q77" s="89">
        <f t="shared" si="7"/>
        <v>0</v>
      </c>
      <c r="R77" s="90">
        <f t="shared" si="8"/>
        <v>0</v>
      </c>
    </row>
    <row r="78" spans="1:18" x14ac:dyDescent="0.2">
      <c r="A78" s="73" t="str">
        <f t="shared" si="5"/>
        <v>-</v>
      </c>
      <c r="B78" s="73">
        <v>77</v>
      </c>
      <c r="C78" s="121"/>
      <c r="D78" s="9"/>
      <c r="E78" s="10"/>
      <c r="F78" s="11"/>
      <c r="G78" s="9"/>
      <c r="H78" s="86" t="str">
        <f>IFERROR(VLOOKUP(G78,'Service Details'!$D$5:$F$21,2,TRUE),"")</f>
        <v/>
      </c>
      <c r="I78" s="12"/>
      <c r="J78" s="13"/>
      <c r="K78" s="89">
        <f t="shared" si="6"/>
        <v>0</v>
      </c>
      <c r="L78" s="90">
        <v>0</v>
      </c>
      <c r="M78" s="91">
        <f>IFERROR(IF('Company Details'!$C$9="Yes",(VLOOKUP(Transaction!G78,'Service Details'!$D$5:$F$29,3)),0%),0)</f>
        <v>0</v>
      </c>
      <c r="N78" s="89">
        <f>IFERROR(IF('Company Details'!C84=(VLOOKUP(Transaction!F78,'Customer Details'!$B$3:$D$32,2)),0,L78*M78),0)</f>
        <v>0</v>
      </c>
      <c r="O78" s="92">
        <f>IFERROR(IF('Company Details'!C84=(VLOOKUP(Transaction!F78,'Customer Details'!$B$3:$D$32,2)),L78*M78/2,0),0)</f>
        <v>0</v>
      </c>
      <c r="P78" s="92">
        <f>IFERROR(IF('Company Details'!C84=(VLOOKUP(Transaction!F78,'Customer Details'!$B$3:$D$32,2)),L78*M78/2,0),0)</f>
        <v>0</v>
      </c>
      <c r="Q78" s="89">
        <f t="shared" si="7"/>
        <v>0</v>
      </c>
      <c r="R78" s="90">
        <f t="shared" si="8"/>
        <v>0</v>
      </c>
    </row>
    <row r="79" spans="1:18" x14ac:dyDescent="0.2">
      <c r="A79" s="73" t="str">
        <f t="shared" si="5"/>
        <v>-</v>
      </c>
      <c r="B79" s="73">
        <v>78</v>
      </c>
      <c r="C79" s="121"/>
      <c r="D79" s="9"/>
      <c r="E79" s="10"/>
      <c r="F79" s="11"/>
      <c r="G79" s="9"/>
      <c r="H79" s="86" t="str">
        <f>IFERROR(VLOOKUP(G79,'Service Details'!$D$5:$F$21,2,TRUE),"")</f>
        <v/>
      </c>
      <c r="I79" s="12"/>
      <c r="J79" s="13"/>
      <c r="K79" s="89">
        <f t="shared" si="6"/>
        <v>0</v>
      </c>
      <c r="L79" s="90">
        <v>0</v>
      </c>
      <c r="M79" s="91">
        <f>IFERROR(IF('Company Details'!$C$9="Yes",(VLOOKUP(Transaction!G79,'Service Details'!$D$5:$F$29,3)),0%),0)</f>
        <v>0</v>
      </c>
      <c r="N79" s="89">
        <f>IFERROR(IF('Company Details'!C85=(VLOOKUP(Transaction!F79,'Customer Details'!$B$3:$D$32,2)),0,L79*M79),0)</f>
        <v>0</v>
      </c>
      <c r="O79" s="92">
        <f>IFERROR(IF('Company Details'!C85=(VLOOKUP(Transaction!F79,'Customer Details'!$B$3:$D$32,2)),L79*M79/2,0),0)</f>
        <v>0</v>
      </c>
      <c r="P79" s="92">
        <f>IFERROR(IF('Company Details'!C85=(VLOOKUP(Transaction!F79,'Customer Details'!$B$3:$D$32,2)),L79*M79/2,0),0)</f>
        <v>0</v>
      </c>
      <c r="Q79" s="89">
        <f t="shared" si="7"/>
        <v>0</v>
      </c>
      <c r="R79" s="90">
        <f t="shared" si="8"/>
        <v>0</v>
      </c>
    </row>
    <row r="80" spans="1:18" x14ac:dyDescent="0.2">
      <c r="A80" s="73" t="str">
        <f t="shared" si="5"/>
        <v>-</v>
      </c>
      <c r="B80" s="73">
        <v>79</v>
      </c>
      <c r="C80" s="121"/>
      <c r="D80" s="9"/>
      <c r="E80" s="10"/>
      <c r="F80" s="11"/>
      <c r="G80" s="9"/>
      <c r="H80" s="86" t="str">
        <f>IFERROR(VLOOKUP(G80,'Service Details'!$D$5:$F$21,2,TRUE),"")</f>
        <v/>
      </c>
      <c r="I80" s="12"/>
      <c r="J80" s="13"/>
      <c r="K80" s="89">
        <f t="shared" si="6"/>
        <v>0</v>
      </c>
      <c r="L80" s="90">
        <v>0</v>
      </c>
      <c r="M80" s="91">
        <f>IFERROR(IF('Company Details'!$C$9="Yes",(VLOOKUP(Transaction!G80,'Service Details'!$D$5:$F$29,3)),0%),0)</f>
        <v>0</v>
      </c>
      <c r="N80" s="89">
        <f>IFERROR(IF('Company Details'!C86=(VLOOKUP(Transaction!F80,'Customer Details'!$B$3:$D$32,2)),0,L80*M80),0)</f>
        <v>0</v>
      </c>
      <c r="O80" s="92">
        <f>IFERROR(IF('Company Details'!C86=(VLOOKUP(Transaction!F80,'Customer Details'!$B$3:$D$32,2)),L80*M80/2,0),0)</f>
        <v>0</v>
      </c>
      <c r="P80" s="92">
        <f>IFERROR(IF('Company Details'!C86=(VLOOKUP(Transaction!F80,'Customer Details'!$B$3:$D$32,2)),L80*M80/2,0),0)</f>
        <v>0</v>
      </c>
      <c r="Q80" s="89">
        <f t="shared" si="7"/>
        <v>0</v>
      </c>
      <c r="R80" s="90">
        <f t="shared" si="8"/>
        <v>0</v>
      </c>
    </row>
    <row r="81" spans="1:18" x14ac:dyDescent="0.2">
      <c r="A81" s="73" t="str">
        <f t="shared" si="5"/>
        <v>-</v>
      </c>
      <c r="B81" s="73">
        <v>80</v>
      </c>
      <c r="C81" s="121"/>
      <c r="D81" s="9"/>
      <c r="E81" s="10"/>
      <c r="F81" s="11"/>
      <c r="G81" s="9"/>
      <c r="H81" s="86" t="str">
        <f>IFERROR(VLOOKUP(G81,'Service Details'!$D$5:$F$21,2,TRUE),"")</f>
        <v/>
      </c>
      <c r="I81" s="12"/>
      <c r="J81" s="13"/>
      <c r="K81" s="89">
        <f t="shared" si="6"/>
        <v>0</v>
      </c>
      <c r="L81" s="90">
        <v>0</v>
      </c>
      <c r="M81" s="91">
        <f>IFERROR(IF('Company Details'!$C$9="Yes",(VLOOKUP(Transaction!G81,'Service Details'!$D$5:$F$29,3)),0%),0)</f>
        <v>0</v>
      </c>
      <c r="N81" s="89">
        <f>IFERROR(IF('Company Details'!C87=(VLOOKUP(Transaction!F81,'Customer Details'!$B$3:$D$32,2)),0,L81*M81),0)</f>
        <v>0</v>
      </c>
      <c r="O81" s="92">
        <f>IFERROR(IF('Company Details'!C87=(VLOOKUP(Transaction!F81,'Customer Details'!$B$3:$D$32,2)),L81*M81/2,0),0)</f>
        <v>0</v>
      </c>
      <c r="P81" s="92">
        <f>IFERROR(IF('Company Details'!C87=(VLOOKUP(Transaction!F81,'Customer Details'!$B$3:$D$32,2)),L81*M81/2,0),0)</f>
        <v>0</v>
      </c>
      <c r="Q81" s="89">
        <f t="shared" si="7"/>
        <v>0</v>
      </c>
      <c r="R81" s="90">
        <f t="shared" si="8"/>
        <v>0</v>
      </c>
    </row>
    <row r="82" spans="1:18" x14ac:dyDescent="0.2">
      <c r="A82" s="73" t="str">
        <f t="shared" si="5"/>
        <v>-</v>
      </c>
      <c r="B82" s="73">
        <v>81</v>
      </c>
      <c r="C82" s="121"/>
      <c r="D82" s="9"/>
      <c r="E82" s="10"/>
      <c r="F82" s="11"/>
      <c r="G82" s="9"/>
      <c r="H82" s="86" t="str">
        <f>IFERROR(VLOOKUP(G82,'Service Details'!$D$5:$F$21,2,TRUE),"")</f>
        <v/>
      </c>
      <c r="I82" s="12"/>
      <c r="J82" s="13"/>
      <c r="K82" s="89">
        <f t="shared" si="6"/>
        <v>0</v>
      </c>
      <c r="L82" s="90">
        <v>0</v>
      </c>
      <c r="M82" s="91">
        <f>IFERROR(IF('Company Details'!$C$9="Yes",(VLOOKUP(Transaction!G82,'Service Details'!$D$5:$F$29,3)),0%),0)</f>
        <v>0</v>
      </c>
      <c r="N82" s="89">
        <f>IFERROR(IF('Company Details'!C88=(VLOOKUP(Transaction!F82,'Customer Details'!$B$3:$D$32,2)),0,L82*M82),0)</f>
        <v>0</v>
      </c>
      <c r="O82" s="92">
        <f>IFERROR(IF('Company Details'!C88=(VLOOKUP(Transaction!F82,'Customer Details'!$B$3:$D$32,2)),L82*M82/2,0),0)</f>
        <v>0</v>
      </c>
      <c r="P82" s="92">
        <f>IFERROR(IF('Company Details'!C88=(VLOOKUP(Transaction!F82,'Customer Details'!$B$3:$D$32,2)),L82*M82/2,0),0)</f>
        <v>0</v>
      </c>
      <c r="Q82" s="89">
        <f t="shared" si="7"/>
        <v>0</v>
      </c>
      <c r="R82" s="90">
        <f t="shared" si="8"/>
        <v>0</v>
      </c>
    </row>
    <row r="83" spans="1:18" x14ac:dyDescent="0.2">
      <c r="A83" s="73" t="str">
        <f t="shared" si="5"/>
        <v>-</v>
      </c>
      <c r="B83" s="73">
        <v>82</v>
      </c>
      <c r="C83" s="121"/>
      <c r="D83" s="9"/>
      <c r="E83" s="10"/>
      <c r="F83" s="11"/>
      <c r="G83" s="9"/>
      <c r="H83" s="86" t="str">
        <f>IFERROR(VLOOKUP(G83,'Service Details'!$D$5:$F$21,2,TRUE),"")</f>
        <v/>
      </c>
      <c r="I83" s="12"/>
      <c r="J83" s="13"/>
      <c r="K83" s="89">
        <f t="shared" si="6"/>
        <v>0</v>
      </c>
      <c r="L83" s="90">
        <v>0</v>
      </c>
      <c r="M83" s="91">
        <f>IFERROR(IF('Company Details'!$C$9="Yes",(VLOOKUP(Transaction!G83,'Service Details'!$D$5:$F$29,3)),0%),0)</f>
        <v>0</v>
      </c>
      <c r="N83" s="89">
        <f>IFERROR(IF('Company Details'!C89=(VLOOKUP(Transaction!F83,'Customer Details'!$B$3:$D$32,2)),0,L83*M83),0)</f>
        <v>0</v>
      </c>
      <c r="O83" s="92">
        <f>IFERROR(IF('Company Details'!C89=(VLOOKUP(Transaction!F83,'Customer Details'!$B$3:$D$32,2)),L83*M83/2,0),0)</f>
        <v>0</v>
      </c>
      <c r="P83" s="92">
        <f>IFERROR(IF('Company Details'!C89=(VLOOKUP(Transaction!F83,'Customer Details'!$B$3:$D$32,2)),L83*M83/2,0),0)</f>
        <v>0</v>
      </c>
      <c r="Q83" s="89">
        <f t="shared" si="7"/>
        <v>0</v>
      </c>
      <c r="R83" s="90">
        <f t="shared" si="8"/>
        <v>0</v>
      </c>
    </row>
    <row r="84" spans="1:18" x14ac:dyDescent="0.2">
      <c r="A84" s="73" t="str">
        <f t="shared" si="5"/>
        <v>-</v>
      </c>
      <c r="B84" s="73">
        <v>83</v>
      </c>
      <c r="C84" s="121"/>
      <c r="D84" s="9"/>
      <c r="E84" s="10"/>
      <c r="F84" s="11"/>
      <c r="G84" s="9"/>
      <c r="H84" s="86" t="str">
        <f>IFERROR(VLOOKUP(G84,'Service Details'!$D$5:$F$21,2,TRUE),"")</f>
        <v/>
      </c>
      <c r="I84" s="12"/>
      <c r="J84" s="13"/>
      <c r="K84" s="89">
        <f t="shared" si="6"/>
        <v>0</v>
      </c>
      <c r="L84" s="90">
        <v>0</v>
      </c>
      <c r="M84" s="91">
        <f>IFERROR(IF('Company Details'!$C$9="Yes",(VLOOKUP(Transaction!G84,'Service Details'!$D$5:$F$29,3)),0%),0)</f>
        <v>0</v>
      </c>
      <c r="N84" s="89">
        <f>IFERROR(IF('Company Details'!C90=(VLOOKUP(Transaction!F84,'Customer Details'!$B$3:$D$32,2)),0,L84*M84),0)</f>
        <v>0</v>
      </c>
      <c r="O84" s="92">
        <f>IFERROR(IF('Company Details'!C90=(VLOOKUP(Transaction!F84,'Customer Details'!$B$3:$D$32,2)),L84*M84/2,0),0)</f>
        <v>0</v>
      </c>
      <c r="P84" s="92">
        <f>IFERROR(IF('Company Details'!C90=(VLOOKUP(Transaction!F84,'Customer Details'!$B$3:$D$32,2)),L84*M84/2,0),0)</f>
        <v>0</v>
      </c>
      <c r="Q84" s="89">
        <f t="shared" si="7"/>
        <v>0</v>
      </c>
      <c r="R84" s="90">
        <f t="shared" si="8"/>
        <v>0</v>
      </c>
    </row>
    <row r="85" spans="1:18" x14ac:dyDescent="0.2">
      <c r="A85" s="73" t="str">
        <f t="shared" si="5"/>
        <v>-</v>
      </c>
      <c r="B85" s="73">
        <v>84</v>
      </c>
      <c r="C85" s="121"/>
      <c r="D85" s="9"/>
      <c r="E85" s="10"/>
      <c r="F85" s="11"/>
      <c r="G85" s="9"/>
      <c r="H85" s="86" t="str">
        <f>IFERROR(VLOOKUP(G85,'Service Details'!$D$5:$F$21,2,TRUE),"")</f>
        <v/>
      </c>
      <c r="I85" s="12"/>
      <c r="J85" s="13"/>
      <c r="K85" s="89">
        <f t="shared" si="6"/>
        <v>0</v>
      </c>
      <c r="L85" s="90">
        <v>0</v>
      </c>
      <c r="M85" s="91">
        <f>IFERROR(IF('Company Details'!$C$9="Yes",(VLOOKUP(Transaction!G85,'Service Details'!$D$5:$F$29,3)),0%),0)</f>
        <v>0</v>
      </c>
      <c r="N85" s="89">
        <f>IFERROR(IF('Company Details'!C91=(VLOOKUP(Transaction!F85,'Customer Details'!$B$3:$D$32,2)),0,L85*M85),0)</f>
        <v>0</v>
      </c>
      <c r="O85" s="92">
        <f>IFERROR(IF('Company Details'!C91=(VLOOKUP(Transaction!F85,'Customer Details'!$B$3:$D$32,2)),L85*M85/2,0),0)</f>
        <v>0</v>
      </c>
      <c r="P85" s="92">
        <f>IFERROR(IF('Company Details'!C91=(VLOOKUP(Transaction!F85,'Customer Details'!$B$3:$D$32,2)),L85*M85/2,0),0)</f>
        <v>0</v>
      </c>
      <c r="Q85" s="89">
        <f t="shared" si="7"/>
        <v>0</v>
      </c>
      <c r="R85" s="90">
        <f t="shared" si="8"/>
        <v>0</v>
      </c>
    </row>
    <row r="86" spans="1:18" x14ac:dyDescent="0.2">
      <c r="A86" s="73" t="str">
        <f t="shared" si="5"/>
        <v>-</v>
      </c>
      <c r="B86" s="73">
        <v>85</v>
      </c>
      <c r="C86" s="121"/>
      <c r="D86" s="9"/>
      <c r="E86" s="10"/>
      <c r="F86" s="11"/>
      <c r="G86" s="9"/>
      <c r="H86" s="86" t="str">
        <f>IFERROR(VLOOKUP(G86,'Service Details'!$D$5:$F$21,2,TRUE),"")</f>
        <v/>
      </c>
      <c r="I86" s="12"/>
      <c r="J86" s="13"/>
      <c r="K86" s="89">
        <f t="shared" si="6"/>
        <v>0</v>
      </c>
      <c r="L86" s="90">
        <v>0</v>
      </c>
      <c r="M86" s="91">
        <f>IFERROR(IF('Company Details'!$C$9="Yes",(VLOOKUP(Transaction!G86,'Service Details'!$D$5:$F$29,3)),0%),0)</f>
        <v>0</v>
      </c>
      <c r="N86" s="89">
        <f>IFERROR(IF('Company Details'!C92=(VLOOKUP(Transaction!F86,'Customer Details'!$B$3:$D$32,2)),0,L86*M86),0)</f>
        <v>0</v>
      </c>
      <c r="O86" s="92">
        <f>IFERROR(IF('Company Details'!C92=(VLOOKUP(Transaction!F86,'Customer Details'!$B$3:$D$32,2)),L86*M86/2,0),0)</f>
        <v>0</v>
      </c>
      <c r="P86" s="92">
        <f>IFERROR(IF('Company Details'!C92=(VLOOKUP(Transaction!F86,'Customer Details'!$B$3:$D$32,2)),L86*M86/2,0),0)</f>
        <v>0</v>
      </c>
      <c r="Q86" s="89">
        <f t="shared" si="7"/>
        <v>0</v>
      </c>
      <c r="R86" s="90">
        <f t="shared" si="8"/>
        <v>0</v>
      </c>
    </row>
    <row r="87" spans="1:18" x14ac:dyDescent="0.2">
      <c r="A87" s="73" t="str">
        <f t="shared" si="5"/>
        <v>-</v>
      </c>
      <c r="B87" s="73">
        <v>86</v>
      </c>
      <c r="C87" s="121"/>
      <c r="D87" s="9"/>
      <c r="E87" s="10"/>
      <c r="F87" s="11"/>
      <c r="G87" s="9"/>
      <c r="H87" s="86" t="str">
        <f>IFERROR(VLOOKUP(G87,'Service Details'!$D$5:$F$21,2,TRUE),"")</f>
        <v/>
      </c>
      <c r="I87" s="12"/>
      <c r="J87" s="13"/>
      <c r="K87" s="89">
        <f t="shared" si="6"/>
        <v>0</v>
      </c>
      <c r="L87" s="90">
        <v>0</v>
      </c>
      <c r="M87" s="91">
        <f>IFERROR(IF('Company Details'!$C$9="Yes",(VLOOKUP(Transaction!G87,'Service Details'!$D$5:$F$29,3)),0%),0)</f>
        <v>0</v>
      </c>
      <c r="N87" s="89">
        <f>IFERROR(IF('Company Details'!C93=(VLOOKUP(Transaction!F87,'Customer Details'!$B$3:$D$32,2)),0,L87*M87),0)</f>
        <v>0</v>
      </c>
      <c r="O87" s="92">
        <f>IFERROR(IF('Company Details'!C93=(VLOOKUP(Transaction!F87,'Customer Details'!$B$3:$D$32,2)),L87*M87/2,0),0)</f>
        <v>0</v>
      </c>
      <c r="P87" s="92">
        <f>IFERROR(IF('Company Details'!C93=(VLOOKUP(Transaction!F87,'Customer Details'!$B$3:$D$32,2)),L87*M87/2,0),0)</f>
        <v>0</v>
      </c>
      <c r="Q87" s="89">
        <f t="shared" si="7"/>
        <v>0</v>
      </c>
      <c r="R87" s="90">
        <f t="shared" si="8"/>
        <v>0</v>
      </c>
    </row>
    <row r="88" spans="1:18" x14ac:dyDescent="0.2">
      <c r="A88" s="73" t="str">
        <f t="shared" si="5"/>
        <v>-</v>
      </c>
      <c r="B88" s="73">
        <v>87</v>
      </c>
      <c r="C88" s="121"/>
      <c r="D88" s="9"/>
      <c r="E88" s="10"/>
      <c r="F88" s="11"/>
      <c r="G88" s="9"/>
      <c r="H88" s="86" t="str">
        <f>IFERROR(VLOOKUP(G88,'Service Details'!$D$5:$F$21,2,TRUE),"")</f>
        <v/>
      </c>
      <c r="I88" s="12"/>
      <c r="J88" s="13"/>
      <c r="K88" s="89">
        <f t="shared" si="6"/>
        <v>0</v>
      </c>
      <c r="L88" s="90">
        <v>0</v>
      </c>
      <c r="M88" s="91">
        <f>IFERROR(IF('Company Details'!$C$9="Yes",(VLOOKUP(Transaction!G88,'Service Details'!$D$5:$F$29,3)),0%),0)</f>
        <v>0</v>
      </c>
      <c r="N88" s="89">
        <f>IFERROR(IF('Company Details'!C94=(VLOOKUP(Transaction!F88,'Customer Details'!$B$3:$D$32,2)),0,L88*M88),0)</f>
        <v>0</v>
      </c>
      <c r="O88" s="92">
        <f>IFERROR(IF('Company Details'!C94=(VLOOKUP(Transaction!F88,'Customer Details'!$B$3:$D$32,2)),L88*M88/2,0),0)</f>
        <v>0</v>
      </c>
      <c r="P88" s="92">
        <f>IFERROR(IF('Company Details'!C94=(VLOOKUP(Transaction!F88,'Customer Details'!$B$3:$D$32,2)),L88*M88/2,0),0)</f>
        <v>0</v>
      </c>
      <c r="Q88" s="89">
        <f t="shared" si="7"/>
        <v>0</v>
      </c>
      <c r="R88" s="90">
        <f t="shared" si="8"/>
        <v>0</v>
      </c>
    </row>
    <row r="89" spans="1:18" x14ac:dyDescent="0.2">
      <c r="A89" s="73" t="str">
        <f t="shared" si="5"/>
        <v>-</v>
      </c>
      <c r="B89" s="73">
        <v>88</v>
      </c>
      <c r="C89" s="121"/>
      <c r="D89" s="9"/>
      <c r="E89" s="10"/>
      <c r="F89" s="11"/>
      <c r="G89" s="9"/>
      <c r="H89" s="86" t="str">
        <f>IFERROR(VLOOKUP(G89,'Service Details'!$D$5:$F$21,2,TRUE),"")</f>
        <v/>
      </c>
      <c r="I89" s="12"/>
      <c r="J89" s="13"/>
      <c r="K89" s="89">
        <f t="shared" si="6"/>
        <v>0</v>
      </c>
      <c r="L89" s="90">
        <v>0</v>
      </c>
      <c r="M89" s="91">
        <f>IFERROR(IF('Company Details'!$C$9="Yes",(VLOOKUP(Transaction!G89,'Service Details'!$D$5:$F$29,3)),0%),0)</f>
        <v>0</v>
      </c>
      <c r="N89" s="89">
        <f>IFERROR(IF('Company Details'!C95=(VLOOKUP(Transaction!F89,'Customer Details'!$B$3:$D$32,2)),0,L89*M89),0)</f>
        <v>0</v>
      </c>
      <c r="O89" s="92">
        <f>IFERROR(IF('Company Details'!C95=(VLOOKUP(Transaction!F89,'Customer Details'!$B$3:$D$32,2)),L89*M89/2,0),0)</f>
        <v>0</v>
      </c>
      <c r="P89" s="92">
        <f>IFERROR(IF('Company Details'!C95=(VLOOKUP(Transaction!F89,'Customer Details'!$B$3:$D$32,2)),L89*M89/2,0),0)</f>
        <v>0</v>
      </c>
      <c r="Q89" s="89">
        <f t="shared" si="7"/>
        <v>0</v>
      </c>
      <c r="R89" s="90">
        <f t="shared" si="8"/>
        <v>0</v>
      </c>
    </row>
    <row r="90" spans="1:18" x14ac:dyDescent="0.2">
      <c r="A90" s="73" t="str">
        <f t="shared" si="5"/>
        <v>-</v>
      </c>
      <c r="B90" s="73">
        <v>89</v>
      </c>
      <c r="C90" s="121"/>
      <c r="D90" s="9"/>
      <c r="E90" s="10"/>
      <c r="F90" s="11"/>
      <c r="G90" s="9"/>
      <c r="H90" s="86" t="str">
        <f>IFERROR(VLOOKUP(G90,'Service Details'!$D$5:$F$21,2,TRUE),"")</f>
        <v/>
      </c>
      <c r="I90" s="12"/>
      <c r="J90" s="13"/>
      <c r="K90" s="89">
        <f t="shared" si="6"/>
        <v>0</v>
      </c>
      <c r="L90" s="90">
        <v>0</v>
      </c>
      <c r="M90" s="91">
        <f>IFERROR(IF('Company Details'!$C$9="Yes",(VLOOKUP(Transaction!G90,'Service Details'!$D$5:$F$29,3)),0%),0)</f>
        <v>0</v>
      </c>
      <c r="N90" s="89">
        <f>IFERROR(IF('Company Details'!C96=(VLOOKUP(Transaction!F90,'Customer Details'!$B$3:$D$32,2)),0,L90*M90),0)</f>
        <v>0</v>
      </c>
      <c r="O90" s="92">
        <f>IFERROR(IF('Company Details'!C96=(VLOOKUP(Transaction!F90,'Customer Details'!$B$3:$D$32,2)),L90*M90/2,0),0)</f>
        <v>0</v>
      </c>
      <c r="P90" s="92">
        <f>IFERROR(IF('Company Details'!C96=(VLOOKUP(Transaction!F90,'Customer Details'!$B$3:$D$32,2)),L90*M90/2,0),0)</f>
        <v>0</v>
      </c>
      <c r="Q90" s="89">
        <f t="shared" si="7"/>
        <v>0</v>
      </c>
      <c r="R90" s="90">
        <f t="shared" si="8"/>
        <v>0</v>
      </c>
    </row>
    <row r="91" spans="1:18" x14ac:dyDescent="0.2">
      <c r="A91" s="73" t="str">
        <f t="shared" si="5"/>
        <v>-</v>
      </c>
      <c r="B91" s="73">
        <v>90</v>
      </c>
      <c r="C91" s="121"/>
      <c r="D91" s="9"/>
      <c r="E91" s="10"/>
      <c r="F91" s="11"/>
      <c r="G91" s="9"/>
      <c r="H91" s="86" t="str">
        <f>IFERROR(VLOOKUP(G91,'Service Details'!$D$5:$F$21,2,TRUE),"")</f>
        <v/>
      </c>
      <c r="I91" s="12"/>
      <c r="J91" s="13"/>
      <c r="K91" s="89">
        <f t="shared" si="6"/>
        <v>0</v>
      </c>
      <c r="L91" s="90">
        <v>0</v>
      </c>
      <c r="M91" s="91">
        <f>IFERROR(IF('Company Details'!$C$9="Yes",(VLOOKUP(Transaction!G91,'Service Details'!$D$5:$F$29,3)),0%),0)</f>
        <v>0</v>
      </c>
      <c r="N91" s="89">
        <f>IFERROR(IF('Company Details'!C97=(VLOOKUP(Transaction!F91,'Customer Details'!$B$3:$D$32,2)),0,L91*M91),0)</f>
        <v>0</v>
      </c>
      <c r="O91" s="92">
        <f>IFERROR(IF('Company Details'!C97=(VLOOKUP(Transaction!F91,'Customer Details'!$B$3:$D$32,2)),L91*M91/2,0),0)</f>
        <v>0</v>
      </c>
      <c r="P91" s="92">
        <f>IFERROR(IF('Company Details'!C97=(VLOOKUP(Transaction!F91,'Customer Details'!$B$3:$D$32,2)),L91*M91/2,0),0)</f>
        <v>0</v>
      </c>
      <c r="Q91" s="89">
        <f t="shared" si="7"/>
        <v>0</v>
      </c>
      <c r="R91" s="90">
        <f t="shared" si="8"/>
        <v>0</v>
      </c>
    </row>
    <row r="92" spans="1:18" x14ac:dyDescent="0.2">
      <c r="A92" s="73" t="str">
        <f t="shared" si="5"/>
        <v>-</v>
      </c>
      <c r="B92" s="73">
        <v>91</v>
      </c>
      <c r="C92" s="121"/>
      <c r="D92" s="9"/>
      <c r="E92" s="10"/>
      <c r="F92" s="11"/>
      <c r="G92" s="9"/>
      <c r="H92" s="86" t="str">
        <f>IFERROR(VLOOKUP(G92,'Service Details'!$D$5:$F$21,2,TRUE),"")</f>
        <v/>
      </c>
      <c r="I92" s="12"/>
      <c r="J92" s="13"/>
      <c r="K92" s="89">
        <f t="shared" si="6"/>
        <v>0</v>
      </c>
      <c r="L92" s="90">
        <v>0</v>
      </c>
      <c r="M92" s="91">
        <f>IFERROR(IF('Company Details'!$C$9="Yes",(VLOOKUP(Transaction!G92,'Service Details'!$D$5:$F$29,3)),0%),0)</f>
        <v>0</v>
      </c>
      <c r="N92" s="89">
        <f>IFERROR(IF('Company Details'!C98=(VLOOKUP(Transaction!F92,'Customer Details'!$B$3:$D$32,2)),0,L92*M92),0)</f>
        <v>0</v>
      </c>
      <c r="O92" s="92">
        <f>IFERROR(IF('Company Details'!C98=(VLOOKUP(Transaction!F92,'Customer Details'!$B$3:$D$32,2)),L92*M92/2,0),0)</f>
        <v>0</v>
      </c>
      <c r="P92" s="92">
        <f>IFERROR(IF('Company Details'!C98=(VLOOKUP(Transaction!F92,'Customer Details'!$B$3:$D$32,2)),L92*M92/2,0),0)</f>
        <v>0</v>
      </c>
      <c r="Q92" s="89">
        <f t="shared" si="7"/>
        <v>0</v>
      </c>
      <c r="R92" s="90">
        <f t="shared" si="8"/>
        <v>0</v>
      </c>
    </row>
    <row r="93" spans="1:18" x14ac:dyDescent="0.2">
      <c r="A93" s="73" t="str">
        <f t="shared" si="5"/>
        <v>-</v>
      </c>
      <c r="B93" s="73">
        <v>92</v>
      </c>
      <c r="C93" s="121"/>
      <c r="D93" s="9"/>
      <c r="E93" s="10"/>
      <c r="F93" s="11"/>
      <c r="G93" s="9"/>
      <c r="H93" s="86" t="str">
        <f>IFERROR(VLOOKUP(G93,'Service Details'!$D$5:$F$21,2,TRUE),"")</f>
        <v/>
      </c>
      <c r="I93" s="12"/>
      <c r="J93" s="13"/>
      <c r="K93" s="89">
        <f t="shared" si="6"/>
        <v>0</v>
      </c>
      <c r="L93" s="90">
        <v>0</v>
      </c>
      <c r="M93" s="91">
        <f>IFERROR(IF('Company Details'!$C$9="Yes",(VLOOKUP(Transaction!G93,'Service Details'!$D$5:$F$29,3)),0%),0)</f>
        <v>0</v>
      </c>
      <c r="N93" s="89">
        <f>IFERROR(IF('Company Details'!C99=(VLOOKUP(Transaction!F93,'Customer Details'!$B$3:$D$32,2)),0,L93*M93),0)</f>
        <v>0</v>
      </c>
      <c r="O93" s="92">
        <f>IFERROR(IF('Company Details'!C99=(VLOOKUP(Transaction!F93,'Customer Details'!$B$3:$D$32,2)),L93*M93/2,0),0)</f>
        <v>0</v>
      </c>
      <c r="P93" s="92">
        <f>IFERROR(IF('Company Details'!C99=(VLOOKUP(Transaction!F93,'Customer Details'!$B$3:$D$32,2)),L93*M93/2,0),0)</f>
        <v>0</v>
      </c>
      <c r="Q93" s="89">
        <f t="shared" si="7"/>
        <v>0</v>
      </c>
      <c r="R93" s="90">
        <f t="shared" si="8"/>
        <v>0</v>
      </c>
    </row>
    <row r="94" spans="1:18" x14ac:dyDescent="0.2">
      <c r="A94" s="73" t="str">
        <f t="shared" si="5"/>
        <v>-</v>
      </c>
      <c r="B94" s="73">
        <v>93</v>
      </c>
      <c r="C94" s="121"/>
      <c r="D94" s="9"/>
      <c r="E94" s="10"/>
      <c r="F94" s="11"/>
      <c r="G94" s="9"/>
      <c r="H94" s="86" t="str">
        <f>IFERROR(VLOOKUP(G94,'Service Details'!$D$5:$F$21,2,TRUE),"")</f>
        <v/>
      </c>
      <c r="I94" s="12"/>
      <c r="J94" s="13"/>
      <c r="K94" s="89">
        <f t="shared" si="6"/>
        <v>0</v>
      </c>
      <c r="L94" s="90">
        <v>0</v>
      </c>
      <c r="M94" s="91">
        <f>IFERROR(IF('Company Details'!$C$9="Yes",(VLOOKUP(Transaction!G94,'Service Details'!$D$5:$F$29,3)),0%),0)</f>
        <v>0</v>
      </c>
      <c r="N94" s="89">
        <f>IFERROR(IF('Company Details'!C100=(VLOOKUP(Transaction!F94,'Customer Details'!$B$3:$D$32,2)),0,L94*M94),0)</f>
        <v>0</v>
      </c>
      <c r="O94" s="92">
        <f>IFERROR(IF('Company Details'!C100=(VLOOKUP(Transaction!F94,'Customer Details'!$B$3:$D$32,2)),L94*M94/2,0),0)</f>
        <v>0</v>
      </c>
      <c r="P94" s="92">
        <f>IFERROR(IF('Company Details'!C100=(VLOOKUP(Transaction!F94,'Customer Details'!$B$3:$D$32,2)),L94*M94/2,0),0)</f>
        <v>0</v>
      </c>
      <c r="Q94" s="89">
        <f t="shared" si="7"/>
        <v>0</v>
      </c>
      <c r="R94" s="90">
        <f t="shared" si="8"/>
        <v>0</v>
      </c>
    </row>
    <row r="95" spans="1:18" x14ac:dyDescent="0.2">
      <c r="A95" s="73" t="str">
        <f t="shared" si="5"/>
        <v>-</v>
      </c>
      <c r="B95" s="73">
        <v>94</v>
      </c>
      <c r="C95" s="121"/>
      <c r="D95" s="9"/>
      <c r="E95" s="10"/>
      <c r="F95" s="11"/>
      <c r="G95" s="9"/>
      <c r="H95" s="86" t="str">
        <f>IFERROR(VLOOKUP(G95,'Service Details'!$D$5:$F$21,2,TRUE),"")</f>
        <v/>
      </c>
      <c r="I95" s="12"/>
      <c r="J95" s="13"/>
      <c r="K95" s="89">
        <f t="shared" si="6"/>
        <v>0</v>
      </c>
      <c r="L95" s="90">
        <v>0</v>
      </c>
      <c r="M95" s="91">
        <f>IFERROR(IF('Company Details'!$C$9="Yes",(VLOOKUP(Transaction!G95,'Service Details'!$D$5:$F$29,3)),0%),0)</f>
        <v>0</v>
      </c>
      <c r="N95" s="89">
        <f>IFERROR(IF('Company Details'!C101=(VLOOKUP(Transaction!F95,'Customer Details'!$B$3:$D$32,2)),0,L95*M95),0)</f>
        <v>0</v>
      </c>
      <c r="O95" s="92">
        <f>IFERROR(IF('Company Details'!C101=(VLOOKUP(Transaction!F95,'Customer Details'!$B$3:$D$32,2)),L95*M95/2,0),0)</f>
        <v>0</v>
      </c>
      <c r="P95" s="92">
        <f>IFERROR(IF('Company Details'!C101=(VLOOKUP(Transaction!F95,'Customer Details'!$B$3:$D$32,2)),L95*M95/2,0),0)</f>
        <v>0</v>
      </c>
      <c r="Q95" s="89">
        <f t="shared" si="7"/>
        <v>0</v>
      </c>
      <c r="R95" s="90">
        <f t="shared" si="8"/>
        <v>0</v>
      </c>
    </row>
    <row r="96" spans="1:18" x14ac:dyDescent="0.2">
      <c r="A96" s="73" t="str">
        <f t="shared" si="5"/>
        <v>-</v>
      </c>
      <c r="B96" s="73">
        <v>95</v>
      </c>
      <c r="C96" s="121"/>
      <c r="D96" s="9"/>
      <c r="E96" s="10"/>
      <c r="F96" s="11"/>
      <c r="G96" s="9"/>
      <c r="H96" s="86" t="str">
        <f>IFERROR(VLOOKUP(G96,'Service Details'!$D$5:$F$21,2,TRUE),"")</f>
        <v/>
      </c>
      <c r="I96" s="12"/>
      <c r="J96" s="13"/>
      <c r="K96" s="89">
        <f t="shared" si="6"/>
        <v>0</v>
      </c>
      <c r="L96" s="90">
        <v>0</v>
      </c>
      <c r="M96" s="91">
        <f>IFERROR(IF('Company Details'!$C$9="Yes",(VLOOKUP(Transaction!G96,'Service Details'!$D$5:$F$29,3)),0%),0)</f>
        <v>0</v>
      </c>
      <c r="N96" s="89">
        <f>IFERROR(IF('Company Details'!C102=(VLOOKUP(Transaction!F96,'Customer Details'!$B$3:$D$32,2)),0,L96*M96),0)</f>
        <v>0</v>
      </c>
      <c r="O96" s="92">
        <f>IFERROR(IF('Company Details'!C102=(VLOOKUP(Transaction!F96,'Customer Details'!$B$3:$D$32,2)),L96*M96/2,0),0)</f>
        <v>0</v>
      </c>
      <c r="P96" s="92">
        <f>IFERROR(IF('Company Details'!C102=(VLOOKUP(Transaction!F96,'Customer Details'!$B$3:$D$32,2)),L96*M96/2,0),0)</f>
        <v>0</v>
      </c>
      <c r="Q96" s="89">
        <f t="shared" si="7"/>
        <v>0</v>
      </c>
      <c r="R96" s="90">
        <f t="shared" si="8"/>
        <v>0</v>
      </c>
    </row>
    <row r="97" spans="1:18" x14ac:dyDescent="0.2">
      <c r="A97" s="73" t="str">
        <f t="shared" si="5"/>
        <v>-</v>
      </c>
      <c r="B97" s="73">
        <v>96</v>
      </c>
      <c r="C97" s="121"/>
      <c r="D97" s="9"/>
      <c r="E97" s="10"/>
      <c r="F97" s="11"/>
      <c r="G97" s="9"/>
      <c r="H97" s="86" t="str">
        <f>IFERROR(VLOOKUP(G97,'Service Details'!$D$5:$F$21,2,TRUE),"")</f>
        <v/>
      </c>
      <c r="I97" s="12"/>
      <c r="J97" s="13"/>
      <c r="K97" s="89">
        <f t="shared" si="6"/>
        <v>0</v>
      </c>
      <c r="L97" s="90">
        <v>0</v>
      </c>
      <c r="M97" s="91">
        <f>IFERROR(IF('Company Details'!$C$9="Yes",(VLOOKUP(Transaction!G97,'Service Details'!$D$5:$F$29,3)),0%),0)</f>
        <v>0</v>
      </c>
      <c r="N97" s="89">
        <f>IFERROR(IF('Company Details'!C103=(VLOOKUP(Transaction!F97,'Customer Details'!$B$3:$D$32,2)),0,L97*M97),0)</f>
        <v>0</v>
      </c>
      <c r="O97" s="92">
        <f>IFERROR(IF('Company Details'!C103=(VLOOKUP(Transaction!F97,'Customer Details'!$B$3:$D$32,2)),L97*M97/2,0),0)</f>
        <v>0</v>
      </c>
      <c r="P97" s="92">
        <f>IFERROR(IF('Company Details'!C103=(VLOOKUP(Transaction!F97,'Customer Details'!$B$3:$D$32,2)),L97*M97/2,0),0)</f>
        <v>0</v>
      </c>
      <c r="Q97" s="89">
        <f t="shared" si="7"/>
        <v>0</v>
      </c>
      <c r="R97" s="90">
        <f t="shared" si="8"/>
        <v>0</v>
      </c>
    </row>
    <row r="98" spans="1:18" x14ac:dyDescent="0.2">
      <c r="A98" s="73" t="str">
        <f t="shared" si="5"/>
        <v>-</v>
      </c>
      <c r="B98" s="73">
        <v>97</v>
      </c>
      <c r="C98" s="121"/>
      <c r="D98" s="9"/>
      <c r="E98" s="10"/>
      <c r="F98" s="11"/>
      <c r="G98" s="9"/>
      <c r="H98" s="86" t="str">
        <f>IFERROR(VLOOKUP(G98,'Service Details'!$D$5:$F$21,2,TRUE),"")</f>
        <v/>
      </c>
      <c r="I98" s="12"/>
      <c r="J98" s="13"/>
      <c r="K98" s="89">
        <f t="shared" si="6"/>
        <v>0</v>
      </c>
      <c r="L98" s="90">
        <v>0</v>
      </c>
      <c r="M98" s="91">
        <f>IFERROR(IF('Company Details'!$C$9="Yes",(VLOOKUP(Transaction!G98,'Service Details'!$D$5:$F$29,3)),0%),0)</f>
        <v>0</v>
      </c>
      <c r="N98" s="89">
        <f>IFERROR(IF('Company Details'!C104=(VLOOKUP(Transaction!F98,'Customer Details'!$B$3:$D$32,2)),0,L98*M98),0)</f>
        <v>0</v>
      </c>
      <c r="O98" s="92">
        <f>IFERROR(IF('Company Details'!C104=(VLOOKUP(Transaction!F98,'Customer Details'!$B$3:$D$32,2)),L98*M98/2,0),0)</f>
        <v>0</v>
      </c>
      <c r="P98" s="92">
        <f>IFERROR(IF('Company Details'!C104=(VLOOKUP(Transaction!F98,'Customer Details'!$B$3:$D$32,2)),L98*M98/2,0),0)</f>
        <v>0</v>
      </c>
      <c r="Q98" s="89">
        <f t="shared" si="7"/>
        <v>0</v>
      </c>
      <c r="R98" s="90">
        <f t="shared" si="8"/>
        <v>0</v>
      </c>
    </row>
    <row r="99" spans="1:18" x14ac:dyDescent="0.2">
      <c r="A99" s="73" t="str">
        <f t="shared" si="5"/>
        <v>-</v>
      </c>
      <c r="B99" s="73">
        <v>98</v>
      </c>
      <c r="C99" s="121"/>
      <c r="D99" s="9"/>
      <c r="E99" s="10"/>
      <c r="F99" s="11"/>
      <c r="G99" s="9"/>
      <c r="H99" s="86" t="str">
        <f>IFERROR(VLOOKUP(G99,'Service Details'!$D$5:$F$21,2,TRUE),"")</f>
        <v/>
      </c>
      <c r="I99" s="12"/>
      <c r="J99" s="13"/>
      <c r="K99" s="89">
        <f t="shared" si="6"/>
        <v>0</v>
      </c>
      <c r="L99" s="90">
        <v>0</v>
      </c>
      <c r="M99" s="91">
        <f>IFERROR(IF('Company Details'!$C$9="Yes",(VLOOKUP(Transaction!G99,'Service Details'!$D$5:$F$29,3)),0%),0)</f>
        <v>0</v>
      </c>
      <c r="N99" s="89">
        <f>IFERROR(IF('Company Details'!C105=(VLOOKUP(Transaction!F99,'Customer Details'!$B$3:$D$32,2)),0,L99*M99),0)</f>
        <v>0</v>
      </c>
      <c r="O99" s="92">
        <f>IFERROR(IF('Company Details'!C105=(VLOOKUP(Transaction!F99,'Customer Details'!$B$3:$D$32,2)),L99*M99/2,0),0)</f>
        <v>0</v>
      </c>
      <c r="P99" s="92">
        <f>IFERROR(IF('Company Details'!C105=(VLOOKUP(Transaction!F99,'Customer Details'!$B$3:$D$32,2)),L99*M99/2,0),0)</f>
        <v>0</v>
      </c>
      <c r="Q99" s="89">
        <f t="shared" si="7"/>
        <v>0</v>
      </c>
      <c r="R99" s="90">
        <f t="shared" si="8"/>
        <v>0</v>
      </c>
    </row>
    <row r="100" spans="1:18" x14ac:dyDescent="0.2">
      <c r="A100" s="73" t="str">
        <f t="shared" si="5"/>
        <v>-</v>
      </c>
      <c r="B100" s="73">
        <v>99</v>
      </c>
      <c r="C100" s="121"/>
      <c r="D100" s="9"/>
      <c r="E100" s="10"/>
      <c r="F100" s="11"/>
      <c r="G100" s="9"/>
      <c r="H100" s="86" t="str">
        <f>IFERROR(VLOOKUP(G100,'Service Details'!$D$5:$F$21,2,TRUE),"")</f>
        <v/>
      </c>
      <c r="I100" s="12"/>
      <c r="J100" s="13"/>
      <c r="K100" s="89">
        <f t="shared" si="6"/>
        <v>0</v>
      </c>
      <c r="L100" s="90">
        <v>0</v>
      </c>
      <c r="M100" s="91">
        <f>IFERROR(IF('Company Details'!$C$9="Yes",(VLOOKUP(Transaction!G100,'Service Details'!$D$5:$F$29,3)),0%),0)</f>
        <v>0</v>
      </c>
      <c r="N100" s="89">
        <f>IFERROR(IF('Company Details'!C106=(VLOOKUP(Transaction!F100,'Customer Details'!$B$3:$D$32,2)),0,L100*M100),0)</f>
        <v>0</v>
      </c>
      <c r="O100" s="92">
        <f>IFERROR(IF('Company Details'!C106=(VLOOKUP(Transaction!F100,'Customer Details'!$B$3:$D$32,2)),L100*M100/2,0),0)</f>
        <v>0</v>
      </c>
      <c r="P100" s="92">
        <f>IFERROR(IF('Company Details'!C106=(VLOOKUP(Transaction!F100,'Customer Details'!$B$3:$D$32,2)),L100*M100/2,0),0)</f>
        <v>0</v>
      </c>
      <c r="Q100" s="89">
        <f t="shared" si="7"/>
        <v>0</v>
      </c>
      <c r="R100" s="90">
        <f t="shared" si="8"/>
        <v>0</v>
      </c>
    </row>
    <row r="101" spans="1:18" x14ac:dyDescent="0.2">
      <c r="A101" s="73" t="str">
        <f t="shared" si="5"/>
        <v>-</v>
      </c>
      <c r="B101" s="73">
        <v>100</v>
      </c>
      <c r="C101" s="121"/>
      <c r="D101" s="9"/>
      <c r="E101" s="10"/>
      <c r="F101" s="11"/>
      <c r="G101" s="9"/>
      <c r="H101" s="86" t="str">
        <f>IFERROR(VLOOKUP(G101,'Service Details'!$D$5:$F$21,2,TRUE),"")</f>
        <v/>
      </c>
      <c r="I101" s="12"/>
      <c r="J101" s="13"/>
      <c r="K101" s="89">
        <f t="shared" si="6"/>
        <v>0</v>
      </c>
      <c r="L101" s="90">
        <v>0</v>
      </c>
      <c r="M101" s="91">
        <f>IFERROR(IF('Company Details'!$C$9="Yes",(VLOOKUP(Transaction!G101,'Service Details'!$D$5:$F$29,3)),0%),0)</f>
        <v>0</v>
      </c>
      <c r="N101" s="89">
        <f>IFERROR(IF('Company Details'!C107=(VLOOKUP(Transaction!F101,'Customer Details'!$B$3:$D$32,2)),0,L101*M101),0)</f>
        <v>0</v>
      </c>
      <c r="O101" s="92">
        <f>IFERROR(IF('Company Details'!C107=(VLOOKUP(Transaction!F101,'Customer Details'!$B$3:$D$32,2)),L101*M101/2,0),0)</f>
        <v>0</v>
      </c>
      <c r="P101" s="92">
        <f>IFERROR(IF('Company Details'!C107=(VLOOKUP(Transaction!F101,'Customer Details'!$B$3:$D$32,2)),L101*M101/2,0),0)</f>
        <v>0</v>
      </c>
      <c r="Q101" s="89">
        <f t="shared" si="7"/>
        <v>0</v>
      </c>
      <c r="R101" s="90">
        <f t="shared" si="8"/>
        <v>0</v>
      </c>
    </row>
    <row r="102" spans="1:18" x14ac:dyDescent="0.2">
      <c r="A102" s="73" t="str">
        <f t="shared" si="5"/>
        <v>-</v>
      </c>
      <c r="B102" s="73">
        <v>101</v>
      </c>
      <c r="C102" s="121"/>
      <c r="D102" s="9"/>
      <c r="E102" s="10"/>
      <c r="F102" s="11"/>
      <c r="G102" s="9"/>
      <c r="H102" s="86" t="str">
        <f>IFERROR(VLOOKUP(G102,'Service Details'!$D$5:$F$21,2,TRUE),"")</f>
        <v/>
      </c>
      <c r="I102" s="12"/>
      <c r="J102" s="13"/>
      <c r="K102" s="89">
        <f t="shared" si="6"/>
        <v>0</v>
      </c>
      <c r="L102" s="90">
        <v>0</v>
      </c>
      <c r="M102" s="91">
        <f>IFERROR(IF('Company Details'!$C$9="Yes",(VLOOKUP(Transaction!G102,'Service Details'!$D$5:$F$29,3)),0%),0)</f>
        <v>0</v>
      </c>
      <c r="N102" s="89">
        <f>IFERROR(IF('Company Details'!C108=(VLOOKUP(Transaction!F102,'Customer Details'!$B$3:$D$32,2)),0,L102*M102),0)</f>
        <v>0</v>
      </c>
      <c r="O102" s="92">
        <f>IFERROR(IF('Company Details'!C108=(VLOOKUP(Transaction!F102,'Customer Details'!$B$3:$D$32,2)),L102*M102/2,0),0)</f>
        <v>0</v>
      </c>
      <c r="P102" s="92">
        <f>IFERROR(IF('Company Details'!C108=(VLOOKUP(Transaction!F102,'Customer Details'!$B$3:$D$32,2)),L102*M102/2,0),0)</f>
        <v>0</v>
      </c>
      <c r="Q102" s="89">
        <f t="shared" si="7"/>
        <v>0</v>
      </c>
      <c r="R102" s="90">
        <f t="shared" si="8"/>
        <v>0</v>
      </c>
    </row>
    <row r="103" spans="1:18" x14ac:dyDescent="0.2">
      <c r="A103" s="73" t="str">
        <f t="shared" si="5"/>
        <v>-</v>
      </c>
      <c r="B103" s="73">
        <v>102</v>
      </c>
      <c r="C103" s="121"/>
      <c r="D103" s="9"/>
      <c r="E103" s="10"/>
      <c r="F103" s="11"/>
      <c r="G103" s="9"/>
      <c r="H103" s="86" t="str">
        <f>IFERROR(VLOOKUP(G103,'Service Details'!$D$5:$F$21,2,TRUE),"")</f>
        <v/>
      </c>
      <c r="I103" s="12"/>
      <c r="J103" s="13"/>
      <c r="K103" s="89">
        <f t="shared" si="6"/>
        <v>0</v>
      </c>
      <c r="L103" s="90">
        <v>0</v>
      </c>
      <c r="M103" s="91">
        <f>IFERROR(IF('Company Details'!$C$9="Yes",(VLOOKUP(Transaction!G103,'Service Details'!$D$5:$F$29,3)),0%),0)</f>
        <v>0</v>
      </c>
      <c r="N103" s="89">
        <f>IFERROR(IF('Company Details'!C109=(VLOOKUP(Transaction!F103,'Customer Details'!$B$3:$D$32,2)),0,L103*M103),0)</f>
        <v>0</v>
      </c>
      <c r="O103" s="92">
        <f>IFERROR(IF('Company Details'!C109=(VLOOKUP(Transaction!F103,'Customer Details'!$B$3:$D$32,2)),L103*M103/2,0),0)</f>
        <v>0</v>
      </c>
      <c r="P103" s="92">
        <f>IFERROR(IF('Company Details'!C109=(VLOOKUP(Transaction!F103,'Customer Details'!$B$3:$D$32,2)),L103*M103/2,0),0)</f>
        <v>0</v>
      </c>
      <c r="Q103" s="89">
        <f t="shared" si="7"/>
        <v>0</v>
      </c>
      <c r="R103" s="90">
        <f t="shared" si="8"/>
        <v>0</v>
      </c>
    </row>
    <row r="104" spans="1:18" x14ac:dyDescent="0.2">
      <c r="A104" s="73" t="str">
        <f t="shared" si="5"/>
        <v>-</v>
      </c>
      <c r="B104" s="73">
        <v>103</v>
      </c>
      <c r="C104" s="121"/>
      <c r="D104" s="9"/>
      <c r="E104" s="10"/>
      <c r="F104" s="11"/>
      <c r="G104" s="9"/>
      <c r="H104" s="86" t="str">
        <f>IFERROR(VLOOKUP(G104,'Service Details'!$D$5:$F$21,2,TRUE),"")</f>
        <v/>
      </c>
      <c r="I104" s="12"/>
      <c r="J104" s="13"/>
      <c r="K104" s="89">
        <f t="shared" si="6"/>
        <v>0</v>
      </c>
      <c r="L104" s="90">
        <v>0</v>
      </c>
      <c r="M104" s="91">
        <f>IFERROR(IF('Company Details'!$C$9="Yes",(VLOOKUP(Transaction!G104,'Service Details'!$D$5:$F$29,3)),0%),0)</f>
        <v>0</v>
      </c>
      <c r="N104" s="89">
        <f>IFERROR(IF('Company Details'!C110=(VLOOKUP(Transaction!F104,'Customer Details'!$B$3:$D$32,2)),0,L104*M104),0)</f>
        <v>0</v>
      </c>
      <c r="O104" s="92">
        <f>IFERROR(IF('Company Details'!C110=(VLOOKUP(Transaction!F104,'Customer Details'!$B$3:$D$32,2)),L104*M104/2,0),0)</f>
        <v>0</v>
      </c>
      <c r="P104" s="92">
        <f>IFERROR(IF('Company Details'!C110=(VLOOKUP(Transaction!F104,'Customer Details'!$B$3:$D$32,2)),L104*M104/2,0),0)</f>
        <v>0</v>
      </c>
      <c r="Q104" s="89">
        <f t="shared" si="7"/>
        <v>0</v>
      </c>
      <c r="R104" s="90">
        <f t="shared" si="8"/>
        <v>0</v>
      </c>
    </row>
    <row r="105" spans="1:18" x14ac:dyDescent="0.2">
      <c r="A105" s="73" t="str">
        <f t="shared" si="5"/>
        <v>-</v>
      </c>
      <c r="B105" s="73">
        <v>104</v>
      </c>
      <c r="C105" s="121"/>
      <c r="D105" s="9"/>
      <c r="E105" s="10"/>
      <c r="F105" s="11"/>
      <c r="G105" s="9"/>
      <c r="H105" s="86" t="str">
        <f>IFERROR(VLOOKUP(G105,'Service Details'!$D$5:$F$21,2,TRUE),"")</f>
        <v/>
      </c>
      <c r="I105" s="12"/>
      <c r="J105" s="13"/>
      <c r="K105" s="89">
        <f t="shared" si="6"/>
        <v>0</v>
      </c>
      <c r="L105" s="90">
        <v>0</v>
      </c>
      <c r="M105" s="91">
        <f>IFERROR(IF('Company Details'!$C$9="Yes",(VLOOKUP(Transaction!G105,'Service Details'!$D$5:$F$29,3)),0%),0)</f>
        <v>0</v>
      </c>
      <c r="N105" s="89">
        <f>IFERROR(IF('Company Details'!C111=(VLOOKUP(Transaction!F105,'Customer Details'!$B$3:$D$32,2)),0,L105*M105),0)</f>
        <v>0</v>
      </c>
      <c r="O105" s="92">
        <f>IFERROR(IF('Company Details'!C111=(VLOOKUP(Transaction!F105,'Customer Details'!$B$3:$D$32,2)),L105*M105/2,0),0)</f>
        <v>0</v>
      </c>
      <c r="P105" s="92">
        <f>IFERROR(IF('Company Details'!C111=(VLOOKUP(Transaction!F105,'Customer Details'!$B$3:$D$32,2)),L105*M105/2,0),0)</f>
        <v>0</v>
      </c>
      <c r="Q105" s="89">
        <f t="shared" si="7"/>
        <v>0</v>
      </c>
      <c r="R105" s="90">
        <f t="shared" si="8"/>
        <v>0</v>
      </c>
    </row>
    <row r="106" spans="1:18" x14ac:dyDescent="0.2">
      <c r="A106" s="73" t="str">
        <f t="shared" si="5"/>
        <v>-</v>
      </c>
      <c r="B106" s="73">
        <v>105</v>
      </c>
      <c r="C106" s="121"/>
      <c r="D106" s="9"/>
      <c r="E106" s="10"/>
      <c r="F106" s="11"/>
      <c r="G106" s="9"/>
      <c r="H106" s="86" t="str">
        <f>IFERROR(VLOOKUP(G106,'Service Details'!$D$5:$F$21,2,TRUE),"")</f>
        <v/>
      </c>
      <c r="I106" s="12"/>
      <c r="J106" s="13"/>
      <c r="K106" s="89">
        <f t="shared" si="6"/>
        <v>0</v>
      </c>
      <c r="L106" s="90">
        <v>0</v>
      </c>
      <c r="M106" s="91">
        <f>IFERROR(IF('Company Details'!$C$9="Yes",(VLOOKUP(Transaction!G106,'Service Details'!$D$5:$F$29,3)),0%),0)</f>
        <v>0</v>
      </c>
      <c r="N106" s="89">
        <f>IFERROR(IF('Company Details'!C112=(VLOOKUP(Transaction!F106,'Customer Details'!$B$3:$D$32,2)),0,L106*M106),0)</f>
        <v>0</v>
      </c>
      <c r="O106" s="92">
        <f>IFERROR(IF('Company Details'!C112=(VLOOKUP(Transaction!F106,'Customer Details'!$B$3:$D$32,2)),L106*M106/2,0),0)</f>
        <v>0</v>
      </c>
      <c r="P106" s="92">
        <f>IFERROR(IF('Company Details'!C112=(VLOOKUP(Transaction!F106,'Customer Details'!$B$3:$D$32,2)),L106*M106/2,0),0)</f>
        <v>0</v>
      </c>
      <c r="Q106" s="89">
        <f t="shared" si="7"/>
        <v>0</v>
      </c>
      <c r="R106" s="90">
        <f t="shared" si="8"/>
        <v>0</v>
      </c>
    </row>
    <row r="107" spans="1:18" x14ac:dyDescent="0.2">
      <c r="A107" s="73" t="str">
        <f t="shared" si="5"/>
        <v>-</v>
      </c>
      <c r="B107" s="73">
        <v>106</v>
      </c>
      <c r="C107" s="121"/>
      <c r="D107" s="9"/>
      <c r="E107" s="10"/>
      <c r="F107" s="11"/>
      <c r="G107" s="9"/>
      <c r="H107" s="86" t="str">
        <f>IFERROR(VLOOKUP(G107,'Service Details'!$D$5:$F$21,2,TRUE),"")</f>
        <v/>
      </c>
      <c r="I107" s="12"/>
      <c r="J107" s="13"/>
      <c r="K107" s="89">
        <f t="shared" si="6"/>
        <v>0</v>
      </c>
      <c r="L107" s="90">
        <v>0</v>
      </c>
      <c r="M107" s="91">
        <f>IFERROR(IF('Company Details'!$C$9="Yes",(VLOOKUP(Transaction!G107,'Service Details'!$D$5:$F$29,3)),0%),0)</f>
        <v>0</v>
      </c>
      <c r="N107" s="89">
        <f>IFERROR(IF('Company Details'!C113=(VLOOKUP(Transaction!F107,'Customer Details'!$B$3:$D$32,2)),0,L107*M107),0)</f>
        <v>0</v>
      </c>
      <c r="O107" s="92">
        <f>IFERROR(IF('Company Details'!C113=(VLOOKUP(Transaction!F107,'Customer Details'!$B$3:$D$32,2)),L107*M107/2,0),0)</f>
        <v>0</v>
      </c>
      <c r="P107" s="92">
        <f>IFERROR(IF('Company Details'!C113=(VLOOKUP(Transaction!F107,'Customer Details'!$B$3:$D$32,2)),L107*M107/2,0),0)</f>
        <v>0</v>
      </c>
      <c r="Q107" s="89">
        <f t="shared" si="7"/>
        <v>0</v>
      </c>
      <c r="R107" s="90">
        <f t="shared" si="8"/>
        <v>0</v>
      </c>
    </row>
    <row r="108" spans="1:18" x14ac:dyDescent="0.2">
      <c r="A108" s="73" t="str">
        <f t="shared" si="5"/>
        <v>-</v>
      </c>
      <c r="B108" s="73">
        <v>107</v>
      </c>
      <c r="C108" s="121"/>
      <c r="D108" s="9"/>
      <c r="E108" s="10"/>
      <c r="F108" s="11"/>
      <c r="G108" s="9"/>
      <c r="H108" s="86" t="str">
        <f>IFERROR(VLOOKUP(G108,'Service Details'!$D$5:$F$21,2,TRUE),"")</f>
        <v/>
      </c>
      <c r="I108" s="12"/>
      <c r="J108" s="13"/>
      <c r="K108" s="89">
        <f t="shared" si="6"/>
        <v>0</v>
      </c>
      <c r="L108" s="90">
        <v>0</v>
      </c>
      <c r="M108" s="91">
        <f>IFERROR(IF('Company Details'!$C$9="Yes",(VLOOKUP(Transaction!G108,'Service Details'!$D$5:$F$29,3)),0%),0)</f>
        <v>0</v>
      </c>
      <c r="N108" s="89">
        <f>IFERROR(IF('Company Details'!C114=(VLOOKUP(Transaction!F108,'Customer Details'!$B$3:$D$32,2)),0,L108*M108),0)</f>
        <v>0</v>
      </c>
      <c r="O108" s="92">
        <f>IFERROR(IF('Company Details'!C114=(VLOOKUP(Transaction!F108,'Customer Details'!$B$3:$D$32,2)),L108*M108/2,0),0)</f>
        <v>0</v>
      </c>
      <c r="P108" s="92">
        <f>IFERROR(IF('Company Details'!C114=(VLOOKUP(Transaction!F108,'Customer Details'!$B$3:$D$32,2)),L108*M108/2,0),0)</f>
        <v>0</v>
      </c>
      <c r="Q108" s="89">
        <f t="shared" si="7"/>
        <v>0</v>
      </c>
      <c r="R108" s="90">
        <f t="shared" si="8"/>
        <v>0</v>
      </c>
    </row>
    <row r="109" spans="1:18" x14ac:dyDescent="0.2">
      <c r="A109" s="73" t="str">
        <f t="shared" si="5"/>
        <v>-</v>
      </c>
      <c r="B109" s="73">
        <v>108</v>
      </c>
      <c r="C109" s="121"/>
      <c r="D109" s="9"/>
      <c r="E109" s="10"/>
      <c r="F109" s="11"/>
      <c r="G109" s="9"/>
      <c r="H109" s="86" t="str">
        <f>IFERROR(VLOOKUP(G109,'Service Details'!$D$5:$F$21,2,TRUE),"")</f>
        <v/>
      </c>
      <c r="I109" s="12"/>
      <c r="J109" s="13"/>
      <c r="K109" s="89">
        <f t="shared" si="6"/>
        <v>0</v>
      </c>
      <c r="L109" s="90">
        <v>0</v>
      </c>
      <c r="M109" s="91">
        <f>IFERROR(IF('Company Details'!$C$9="Yes",(VLOOKUP(Transaction!G109,'Service Details'!$D$5:$F$29,3)),0%),0)</f>
        <v>0</v>
      </c>
      <c r="N109" s="89">
        <f>IFERROR(IF('Company Details'!C115=(VLOOKUP(Transaction!F109,'Customer Details'!$B$3:$D$32,2)),0,L109*M109),0)</f>
        <v>0</v>
      </c>
      <c r="O109" s="92">
        <f>IFERROR(IF('Company Details'!C115=(VLOOKUP(Transaction!F109,'Customer Details'!$B$3:$D$32,2)),L109*M109/2,0),0)</f>
        <v>0</v>
      </c>
      <c r="P109" s="92">
        <f>IFERROR(IF('Company Details'!C115=(VLOOKUP(Transaction!F109,'Customer Details'!$B$3:$D$32,2)),L109*M109/2,0),0)</f>
        <v>0</v>
      </c>
      <c r="Q109" s="89">
        <f t="shared" si="7"/>
        <v>0</v>
      </c>
      <c r="R109" s="90">
        <f t="shared" si="8"/>
        <v>0</v>
      </c>
    </row>
    <row r="110" spans="1:18" x14ac:dyDescent="0.2">
      <c r="A110" s="73" t="str">
        <f t="shared" si="5"/>
        <v>-</v>
      </c>
      <c r="B110" s="73">
        <v>109</v>
      </c>
      <c r="C110" s="121"/>
      <c r="D110" s="9"/>
      <c r="E110" s="10"/>
      <c r="F110" s="11"/>
      <c r="G110" s="9"/>
      <c r="H110" s="86" t="str">
        <f>IFERROR(VLOOKUP(G110,'Service Details'!$D$5:$F$21,2,TRUE),"")</f>
        <v/>
      </c>
      <c r="I110" s="12"/>
      <c r="J110" s="13"/>
      <c r="K110" s="89">
        <f t="shared" si="6"/>
        <v>0</v>
      </c>
      <c r="L110" s="90">
        <v>0</v>
      </c>
      <c r="M110" s="91">
        <f>IFERROR(IF('Company Details'!$C$9="Yes",(VLOOKUP(Transaction!G110,'Service Details'!$D$5:$F$29,3)),0%),0)</f>
        <v>0</v>
      </c>
      <c r="N110" s="89">
        <f>IFERROR(IF('Company Details'!C116=(VLOOKUP(Transaction!F110,'Customer Details'!$B$3:$D$32,2)),0,L110*M110),0)</f>
        <v>0</v>
      </c>
      <c r="O110" s="92">
        <f>IFERROR(IF('Company Details'!C116=(VLOOKUP(Transaction!F110,'Customer Details'!$B$3:$D$32,2)),L110*M110/2,0),0)</f>
        <v>0</v>
      </c>
      <c r="P110" s="92">
        <f>IFERROR(IF('Company Details'!C116=(VLOOKUP(Transaction!F110,'Customer Details'!$B$3:$D$32,2)),L110*M110/2,0),0)</f>
        <v>0</v>
      </c>
      <c r="Q110" s="89">
        <f t="shared" si="7"/>
        <v>0</v>
      </c>
      <c r="R110" s="90">
        <f t="shared" si="8"/>
        <v>0</v>
      </c>
    </row>
    <row r="111" spans="1:18" x14ac:dyDescent="0.2">
      <c r="A111" s="73" t="str">
        <f t="shared" si="5"/>
        <v>-</v>
      </c>
      <c r="B111" s="73">
        <v>110</v>
      </c>
      <c r="C111" s="121"/>
      <c r="D111" s="9"/>
      <c r="E111" s="10"/>
      <c r="F111" s="11"/>
      <c r="G111" s="9"/>
      <c r="H111" s="86" t="str">
        <f>IFERROR(VLOOKUP(G111,'Service Details'!$D$5:$F$21,2,TRUE),"")</f>
        <v/>
      </c>
      <c r="I111" s="12"/>
      <c r="J111" s="13"/>
      <c r="K111" s="89">
        <f t="shared" si="6"/>
        <v>0</v>
      </c>
      <c r="L111" s="90">
        <v>0</v>
      </c>
      <c r="M111" s="91">
        <f>IFERROR(IF('Company Details'!$C$9="Yes",(VLOOKUP(Transaction!G111,'Service Details'!$D$5:$F$29,3)),0%),0)</f>
        <v>0</v>
      </c>
      <c r="N111" s="89">
        <f>IFERROR(IF('Company Details'!C117=(VLOOKUP(Transaction!F111,'Customer Details'!$B$3:$D$32,2)),0,L111*M111),0)</f>
        <v>0</v>
      </c>
      <c r="O111" s="92">
        <f>IFERROR(IF('Company Details'!C117=(VLOOKUP(Transaction!F111,'Customer Details'!$B$3:$D$32,2)),L111*M111/2,0),0)</f>
        <v>0</v>
      </c>
      <c r="P111" s="92">
        <f>IFERROR(IF('Company Details'!C117=(VLOOKUP(Transaction!F111,'Customer Details'!$B$3:$D$32,2)),L111*M111/2,0),0)</f>
        <v>0</v>
      </c>
      <c r="Q111" s="89">
        <f t="shared" si="7"/>
        <v>0</v>
      </c>
      <c r="R111" s="90">
        <f t="shared" si="8"/>
        <v>0</v>
      </c>
    </row>
    <row r="112" spans="1:18" x14ac:dyDescent="0.2">
      <c r="A112" s="73" t="str">
        <f t="shared" si="5"/>
        <v>-</v>
      </c>
      <c r="B112" s="73">
        <v>111</v>
      </c>
      <c r="C112" s="121"/>
      <c r="D112" s="9"/>
      <c r="E112" s="10"/>
      <c r="F112" s="11"/>
      <c r="G112" s="9"/>
      <c r="H112" s="86" t="str">
        <f>IFERROR(VLOOKUP(G112,'Service Details'!$D$5:$F$21,2,TRUE),"")</f>
        <v/>
      </c>
      <c r="I112" s="12"/>
      <c r="J112" s="13"/>
      <c r="K112" s="89">
        <f t="shared" si="6"/>
        <v>0</v>
      </c>
      <c r="L112" s="90">
        <v>0</v>
      </c>
      <c r="M112" s="91">
        <f>IFERROR(IF('Company Details'!$C$9="Yes",(VLOOKUP(Transaction!G112,'Service Details'!$D$5:$F$29,3)),0%),0)</f>
        <v>0</v>
      </c>
      <c r="N112" s="89">
        <f>IFERROR(IF('Company Details'!C118=(VLOOKUP(Transaction!F112,'Customer Details'!$B$3:$D$32,2)),0,L112*M112),0)</f>
        <v>0</v>
      </c>
      <c r="O112" s="92">
        <f>IFERROR(IF('Company Details'!C118=(VLOOKUP(Transaction!F112,'Customer Details'!$B$3:$D$32,2)),L112*M112/2,0),0)</f>
        <v>0</v>
      </c>
      <c r="P112" s="92">
        <f>IFERROR(IF('Company Details'!C118=(VLOOKUP(Transaction!F112,'Customer Details'!$B$3:$D$32,2)),L112*M112/2,0),0)</f>
        <v>0</v>
      </c>
      <c r="Q112" s="89">
        <f t="shared" si="7"/>
        <v>0</v>
      </c>
      <c r="R112" s="90">
        <f t="shared" si="8"/>
        <v>0</v>
      </c>
    </row>
    <row r="113" spans="1:18" x14ac:dyDescent="0.2">
      <c r="A113" s="73" t="str">
        <f t="shared" si="5"/>
        <v>-</v>
      </c>
      <c r="B113" s="73">
        <v>112</v>
      </c>
      <c r="C113" s="121"/>
      <c r="D113" s="9"/>
      <c r="E113" s="10"/>
      <c r="F113" s="11"/>
      <c r="G113" s="9"/>
      <c r="H113" s="86" t="str">
        <f>IFERROR(VLOOKUP(G113,'Service Details'!$D$5:$F$21,2,TRUE),"")</f>
        <v/>
      </c>
      <c r="I113" s="12"/>
      <c r="J113" s="13"/>
      <c r="K113" s="89">
        <f t="shared" si="6"/>
        <v>0</v>
      </c>
      <c r="L113" s="90">
        <v>0</v>
      </c>
      <c r="M113" s="91">
        <f>IFERROR(IF('Company Details'!$C$9="Yes",(VLOOKUP(Transaction!G113,'Service Details'!$D$5:$F$29,3)),0%),0)</f>
        <v>0</v>
      </c>
      <c r="N113" s="89">
        <f>IFERROR(IF('Company Details'!C119=(VLOOKUP(Transaction!F113,'Customer Details'!$B$3:$D$32,2)),0,L113*M113),0)</f>
        <v>0</v>
      </c>
      <c r="O113" s="92">
        <f>IFERROR(IF('Company Details'!C119=(VLOOKUP(Transaction!F113,'Customer Details'!$B$3:$D$32,2)),L113*M113/2,0),0)</f>
        <v>0</v>
      </c>
      <c r="P113" s="92">
        <f>IFERROR(IF('Company Details'!C119=(VLOOKUP(Transaction!F113,'Customer Details'!$B$3:$D$32,2)),L113*M113/2,0),0)</f>
        <v>0</v>
      </c>
      <c r="Q113" s="89">
        <f t="shared" si="7"/>
        <v>0</v>
      </c>
      <c r="R113" s="90">
        <f t="shared" si="8"/>
        <v>0</v>
      </c>
    </row>
    <row r="114" spans="1:18" x14ac:dyDescent="0.2">
      <c r="A114" s="73" t="str">
        <f t="shared" si="5"/>
        <v>-</v>
      </c>
      <c r="B114" s="73">
        <v>113</v>
      </c>
      <c r="C114" s="121"/>
      <c r="D114" s="9"/>
      <c r="E114" s="10"/>
      <c r="F114" s="11"/>
      <c r="G114" s="9"/>
      <c r="H114" s="86" t="str">
        <f>IFERROR(VLOOKUP(G114,'Service Details'!$D$5:$F$21,2,TRUE),"")</f>
        <v/>
      </c>
      <c r="I114" s="12"/>
      <c r="J114" s="13"/>
      <c r="K114" s="89">
        <f t="shared" si="6"/>
        <v>0</v>
      </c>
      <c r="L114" s="90">
        <v>0</v>
      </c>
      <c r="M114" s="91">
        <f>IFERROR(IF('Company Details'!$C$9="Yes",(VLOOKUP(Transaction!G114,'Service Details'!$D$5:$F$29,3)),0%),0)</f>
        <v>0</v>
      </c>
      <c r="N114" s="89">
        <f>IFERROR(IF('Company Details'!C120=(VLOOKUP(Transaction!F114,'Customer Details'!$B$3:$D$32,2)),0,L114*M114),0)</f>
        <v>0</v>
      </c>
      <c r="O114" s="92">
        <f>IFERROR(IF('Company Details'!C120=(VLOOKUP(Transaction!F114,'Customer Details'!$B$3:$D$32,2)),L114*M114/2,0),0)</f>
        <v>0</v>
      </c>
      <c r="P114" s="92">
        <f>IFERROR(IF('Company Details'!C120=(VLOOKUP(Transaction!F114,'Customer Details'!$B$3:$D$32,2)),L114*M114/2,0),0)</f>
        <v>0</v>
      </c>
      <c r="Q114" s="89">
        <f t="shared" si="7"/>
        <v>0</v>
      </c>
      <c r="R114" s="90">
        <f t="shared" si="8"/>
        <v>0</v>
      </c>
    </row>
    <row r="115" spans="1:18" x14ac:dyDescent="0.2">
      <c r="A115" s="73" t="str">
        <f t="shared" si="5"/>
        <v>-</v>
      </c>
      <c r="B115" s="73">
        <v>114</v>
      </c>
      <c r="C115" s="121"/>
      <c r="D115" s="9"/>
      <c r="E115" s="10"/>
      <c r="F115" s="11"/>
      <c r="G115" s="9"/>
      <c r="H115" s="86" t="str">
        <f>IFERROR(VLOOKUP(G115,'Service Details'!$D$5:$F$21,2,TRUE),"")</f>
        <v/>
      </c>
      <c r="I115" s="12"/>
      <c r="J115" s="13"/>
      <c r="K115" s="89">
        <f t="shared" si="6"/>
        <v>0</v>
      </c>
      <c r="L115" s="90">
        <v>0</v>
      </c>
      <c r="M115" s="91">
        <f>IFERROR(IF('Company Details'!$C$9="Yes",(VLOOKUP(Transaction!G115,'Service Details'!$D$5:$F$29,3)),0%),0)</f>
        <v>0</v>
      </c>
      <c r="N115" s="89">
        <f>IFERROR(IF('Company Details'!C121=(VLOOKUP(Transaction!F115,'Customer Details'!$B$3:$D$32,2)),0,L115*M115),0)</f>
        <v>0</v>
      </c>
      <c r="O115" s="92">
        <f>IFERROR(IF('Company Details'!C121=(VLOOKUP(Transaction!F115,'Customer Details'!$B$3:$D$32,2)),L115*M115/2,0),0)</f>
        <v>0</v>
      </c>
      <c r="P115" s="92">
        <f>IFERROR(IF('Company Details'!C121=(VLOOKUP(Transaction!F115,'Customer Details'!$B$3:$D$32,2)),L115*M115/2,0),0)</f>
        <v>0</v>
      </c>
      <c r="Q115" s="89">
        <f t="shared" si="7"/>
        <v>0</v>
      </c>
      <c r="R115" s="90">
        <f t="shared" si="8"/>
        <v>0</v>
      </c>
    </row>
    <row r="116" spans="1:18" x14ac:dyDescent="0.2">
      <c r="A116" s="73" t="str">
        <f t="shared" si="5"/>
        <v>-</v>
      </c>
      <c r="B116" s="73">
        <v>115</v>
      </c>
      <c r="C116" s="121"/>
      <c r="D116" s="9"/>
      <c r="E116" s="10"/>
      <c r="F116" s="11"/>
      <c r="G116" s="9"/>
      <c r="H116" s="86" t="str">
        <f>IFERROR(VLOOKUP(G116,'Service Details'!$D$5:$F$21,2,TRUE),"")</f>
        <v/>
      </c>
      <c r="I116" s="12"/>
      <c r="J116" s="13"/>
      <c r="K116" s="89">
        <f t="shared" si="6"/>
        <v>0</v>
      </c>
      <c r="L116" s="90">
        <v>0</v>
      </c>
      <c r="M116" s="91">
        <f>IFERROR(IF('Company Details'!$C$9="Yes",(VLOOKUP(Transaction!G116,'Service Details'!$D$5:$F$29,3)),0%),0)</f>
        <v>0</v>
      </c>
      <c r="N116" s="89">
        <f>IFERROR(IF('Company Details'!C122=(VLOOKUP(Transaction!F116,'Customer Details'!$B$3:$D$32,2)),0,L116*M116),0)</f>
        <v>0</v>
      </c>
      <c r="O116" s="92">
        <f>IFERROR(IF('Company Details'!C122=(VLOOKUP(Transaction!F116,'Customer Details'!$B$3:$D$32,2)),L116*M116/2,0),0)</f>
        <v>0</v>
      </c>
      <c r="P116" s="92">
        <f>IFERROR(IF('Company Details'!C122=(VLOOKUP(Transaction!F116,'Customer Details'!$B$3:$D$32,2)),L116*M116/2,0),0)</f>
        <v>0</v>
      </c>
      <c r="Q116" s="89">
        <f t="shared" si="7"/>
        <v>0</v>
      </c>
      <c r="R116" s="90">
        <f t="shared" si="8"/>
        <v>0</v>
      </c>
    </row>
    <row r="117" spans="1:18" x14ac:dyDescent="0.2">
      <c r="A117" s="73" t="str">
        <f t="shared" si="5"/>
        <v>-</v>
      </c>
      <c r="B117" s="73">
        <v>116</v>
      </c>
      <c r="C117" s="121"/>
      <c r="D117" s="9"/>
      <c r="E117" s="10"/>
      <c r="F117" s="11"/>
      <c r="G117" s="9"/>
      <c r="H117" s="86" t="str">
        <f>IFERROR(VLOOKUP(G117,'Service Details'!$D$5:$F$21,2,TRUE),"")</f>
        <v/>
      </c>
      <c r="I117" s="12"/>
      <c r="J117" s="13"/>
      <c r="K117" s="89">
        <f t="shared" si="6"/>
        <v>0</v>
      </c>
      <c r="L117" s="90">
        <v>0</v>
      </c>
      <c r="M117" s="91">
        <f>IFERROR(IF('Company Details'!$C$9="Yes",(VLOOKUP(Transaction!G117,'Service Details'!$D$5:$F$29,3)),0%),0)</f>
        <v>0</v>
      </c>
      <c r="N117" s="89">
        <f>IFERROR(IF('Company Details'!C123=(VLOOKUP(Transaction!F117,'Customer Details'!$B$3:$D$32,2)),0,L117*M117),0)</f>
        <v>0</v>
      </c>
      <c r="O117" s="92">
        <f>IFERROR(IF('Company Details'!C123=(VLOOKUP(Transaction!F117,'Customer Details'!$B$3:$D$32,2)),L117*M117/2,0),0)</f>
        <v>0</v>
      </c>
      <c r="P117" s="92">
        <f>IFERROR(IF('Company Details'!C123=(VLOOKUP(Transaction!F117,'Customer Details'!$B$3:$D$32,2)),L117*M117/2,0),0)</f>
        <v>0</v>
      </c>
      <c r="Q117" s="89">
        <f t="shared" si="7"/>
        <v>0</v>
      </c>
      <c r="R117" s="90">
        <f t="shared" si="8"/>
        <v>0</v>
      </c>
    </row>
    <row r="118" spans="1:18" x14ac:dyDescent="0.2">
      <c r="A118" s="73" t="str">
        <f t="shared" si="5"/>
        <v>-</v>
      </c>
      <c r="B118" s="73">
        <v>117</v>
      </c>
      <c r="C118" s="121"/>
      <c r="D118" s="9"/>
      <c r="E118" s="10"/>
      <c r="F118" s="11"/>
      <c r="G118" s="9"/>
      <c r="H118" s="86" t="str">
        <f>IFERROR(VLOOKUP(G118,'Service Details'!$D$5:$F$21,2,TRUE),"")</f>
        <v/>
      </c>
      <c r="I118" s="12"/>
      <c r="J118" s="13"/>
      <c r="K118" s="89">
        <f t="shared" si="6"/>
        <v>0</v>
      </c>
      <c r="L118" s="90">
        <v>0</v>
      </c>
      <c r="M118" s="91">
        <f>IFERROR(IF('Company Details'!$C$9="Yes",(VLOOKUP(Transaction!G118,'Service Details'!$D$5:$F$29,3)),0%),0)</f>
        <v>0</v>
      </c>
      <c r="N118" s="89">
        <f>IFERROR(IF('Company Details'!C124=(VLOOKUP(Transaction!F118,'Customer Details'!$B$3:$D$32,2)),0,L118*M118),0)</f>
        <v>0</v>
      </c>
      <c r="O118" s="92">
        <f>IFERROR(IF('Company Details'!C124=(VLOOKUP(Transaction!F118,'Customer Details'!$B$3:$D$32,2)),L118*M118/2,0),0)</f>
        <v>0</v>
      </c>
      <c r="P118" s="92">
        <f>IFERROR(IF('Company Details'!C124=(VLOOKUP(Transaction!F118,'Customer Details'!$B$3:$D$32,2)),L118*M118/2,0),0)</f>
        <v>0</v>
      </c>
      <c r="Q118" s="89">
        <f t="shared" si="7"/>
        <v>0</v>
      </c>
      <c r="R118" s="90">
        <f t="shared" si="8"/>
        <v>0</v>
      </c>
    </row>
    <row r="119" spans="1:18" x14ac:dyDescent="0.2">
      <c r="A119" s="73" t="str">
        <f t="shared" si="5"/>
        <v>-</v>
      </c>
      <c r="B119" s="73">
        <v>118</v>
      </c>
      <c r="C119" s="121"/>
      <c r="D119" s="9"/>
      <c r="E119" s="10"/>
      <c r="F119" s="11"/>
      <c r="G119" s="9"/>
      <c r="H119" s="86" t="str">
        <f>IFERROR(VLOOKUP(G119,'Service Details'!$D$5:$F$21,2,TRUE),"")</f>
        <v/>
      </c>
      <c r="I119" s="12"/>
      <c r="J119" s="13"/>
      <c r="K119" s="89">
        <f t="shared" si="6"/>
        <v>0</v>
      </c>
      <c r="L119" s="90">
        <v>0</v>
      </c>
      <c r="M119" s="91">
        <f>IFERROR(IF('Company Details'!$C$9="Yes",(VLOOKUP(Transaction!G119,'Service Details'!$D$5:$F$29,3)),0%),0)</f>
        <v>0</v>
      </c>
      <c r="N119" s="89">
        <f>IFERROR(IF('Company Details'!C125=(VLOOKUP(Transaction!F119,'Customer Details'!$B$3:$D$32,2)),0,L119*M119),0)</f>
        <v>0</v>
      </c>
      <c r="O119" s="92">
        <f>IFERROR(IF('Company Details'!C125=(VLOOKUP(Transaction!F119,'Customer Details'!$B$3:$D$32,2)),L119*M119/2,0),0)</f>
        <v>0</v>
      </c>
      <c r="P119" s="92">
        <f>IFERROR(IF('Company Details'!C125=(VLOOKUP(Transaction!F119,'Customer Details'!$B$3:$D$32,2)),L119*M119/2,0),0)</f>
        <v>0</v>
      </c>
      <c r="Q119" s="89">
        <f t="shared" si="7"/>
        <v>0</v>
      </c>
      <c r="R119" s="90">
        <f t="shared" si="8"/>
        <v>0</v>
      </c>
    </row>
    <row r="120" spans="1:18" x14ac:dyDescent="0.2">
      <c r="A120" s="73" t="str">
        <f t="shared" si="5"/>
        <v>-</v>
      </c>
      <c r="B120" s="73">
        <v>119</v>
      </c>
      <c r="C120" s="121"/>
      <c r="D120" s="9"/>
      <c r="E120" s="10"/>
      <c r="F120" s="11"/>
      <c r="G120" s="9"/>
      <c r="H120" s="86" t="str">
        <f>IFERROR(VLOOKUP(G120,'Service Details'!$D$5:$F$21,2,TRUE),"")</f>
        <v/>
      </c>
      <c r="I120" s="12"/>
      <c r="J120" s="13"/>
      <c r="K120" s="89">
        <f t="shared" si="6"/>
        <v>0</v>
      </c>
      <c r="L120" s="90">
        <v>0</v>
      </c>
      <c r="M120" s="91">
        <f>IFERROR(IF('Company Details'!$C$9="Yes",(VLOOKUP(Transaction!G120,'Service Details'!$D$5:$F$29,3)),0%),0)</f>
        <v>0</v>
      </c>
      <c r="N120" s="89">
        <f>IFERROR(IF('Company Details'!C126=(VLOOKUP(Transaction!F120,'Customer Details'!$B$3:$D$32,2)),0,L120*M120),0)</f>
        <v>0</v>
      </c>
      <c r="O120" s="92">
        <f>IFERROR(IF('Company Details'!C126=(VLOOKUP(Transaction!F120,'Customer Details'!$B$3:$D$32,2)),L120*M120/2,0),0)</f>
        <v>0</v>
      </c>
      <c r="P120" s="92">
        <f>IFERROR(IF('Company Details'!C126=(VLOOKUP(Transaction!F120,'Customer Details'!$B$3:$D$32,2)),L120*M120/2,0),0)</f>
        <v>0</v>
      </c>
      <c r="Q120" s="89">
        <f t="shared" si="7"/>
        <v>0</v>
      </c>
      <c r="R120" s="90">
        <f t="shared" si="8"/>
        <v>0</v>
      </c>
    </row>
    <row r="121" spans="1:18" x14ac:dyDescent="0.2">
      <c r="A121" s="73" t="str">
        <f t="shared" si="5"/>
        <v>-</v>
      </c>
      <c r="B121" s="73">
        <v>120</v>
      </c>
      <c r="C121" s="121"/>
      <c r="D121" s="9"/>
      <c r="E121" s="10"/>
      <c r="F121" s="11"/>
      <c r="G121" s="9"/>
      <c r="H121" s="86" t="str">
        <f>IFERROR(VLOOKUP(G121,'Service Details'!$D$5:$F$21,2,TRUE),"")</f>
        <v/>
      </c>
      <c r="I121" s="12"/>
      <c r="J121" s="13"/>
      <c r="K121" s="89">
        <f t="shared" si="6"/>
        <v>0</v>
      </c>
      <c r="L121" s="90">
        <v>0</v>
      </c>
      <c r="M121" s="91">
        <f>IFERROR(IF('Company Details'!$C$9="Yes",(VLOOKUP(Transaction!G121,'Service Details'!$D$5:$F$29,3)),0%),0)</f>
        <v>0</v>
      </c>
      <c r="N121" s="89">
        <f>IFERROR(IF('Company Details'!C127=(VLOOKUP(Transaction!F121,'Customer Details'!$B$3:$D$32,2)),0,L121*M121),0)</f>
        <v>0</v>
      </c>
      <c r="O121" s="92">
        <f>IFERROR(IF('Company Details'!C127=(VLOOKUP(Transaction!F121,'Customer Details'!$B$3:$D$32,2)),L121*M121/2,0),0)</f>
        <v>0</v>
      </c>
      <c r="P121" s="92">
        <f>IFERROR(IF('Company Details'!C127=(VLOOKUP(Transaction!F121,'Customer Details'!$B$3:$D$32,2)),L121*M121/2,0),0)</f>
        <v>0</v>
      </c>
      <c r="Q121" s="89">
        <f t="shared" si="7"/>
        <v>0</v>
      </c>
      <c r="R121" s="90">
        <f t="shared" si="8"/>
        <v>0</v>
      </c>
    </row>
    <row r="122" spans="1:18" x14ac:dyDescent="0.2">
      <c r="A122" s="73" t="str">
        <f t="shared" si="5"/>
        <v>-</v>
      </c>
      <c r="B122" s="73">
        <v>121</v>
      </c>
      <c r="C122" s="121"/>
      <c r="D122" s="9"/>
      <c r="E122" s="10"/>
      <c r="F122" s="11"/>
      <c r="G122" s="9"/>
      <c r="H122" s="86" t="str">
        <f>IFERROR(VLOOKUP(G122,'Service Details'!$D$5:$F$21,2,TRUE),"")</f>
        <v/>
      </c>
      <c r="I122" s="12"/>
      <c r="J122" s="13"/>
      <c r="K122" s="89">
        <f t="shared" si="6"/>
        <v>0</v>
      </c>
      <c r="L122" s="90">
        <v>0</v>
      </c>
      <c r="M122" s="91">
        <f>IFERROR(IF('Company Details'!$C$9="Yes",(VLOOKUP(Transaction!G122,'Service Details'!$D$5:$F$29,3)),0%),0)</f>
        <v>0</v>
      </c>
      <c r="N122" s="89">
        <f>IFERROR(IF('Company Details'!C128=(VLOOKUP(Transaction!F122,'Customer Details'!$B$3:$D$32,2)),0,L122*M122),0)</f>
        <v>0</v>
      </c>
      <c r="O122" s="92">
        <f>IFERROR(IF('Company Details'!C128=(VLOOKUP(Transaction!F122,'Customer Details'!$B$3:$D$32,2)),L122*M122/2,0),0)</f>
        <v>0</v>
      </c>
      <c r="P122" s="92">
        <f>IFERROR(IF('Company Details'!C128=(VLOOKUP(Transaction!F122,'Customer Details'!$B$3:$D$32,2)),L122*M122/2,0),0)</f>
        <v>0</v>
      </c>
      <c r="Q122" s="89">
        <f t="shared" si="7"/>
        <v>0</v>
      </c>
      <c r="R122" s="90">
        <f t="shared" si="8"/>
        <v>0</v>
      </c>
    </row>
    <row r="123" spans="1:18" x14ac:dyDescent="0.2">
      <c r="A123" s="73" t="str">
        <f t="shared" si="5"/>
        <v>-</v>
      </c>
      <c r="B123" s="73">
        <v>122</v>
      </c>
      <c r="C123" s="121"/>
      <c r="D123" s="9"/>
      <c r="E123" s="10"/>
      <c r="F123" s="11"/>
      <c r="G123" s="9"/>
      <c r="H123" s="86" t="str">
        <f>IFERROR(VLOOKUP(G123,'Service Details'!$D$5:$F$21,2,TRUE),"")</f>
        <v/>
      </c>
      <c r="I123" s="12"/>
      <c r="J123" s="13"/>
      <c r="K123" s="89">
        <f t="shared" si="6"/>
        <v>0</v>
      </c>
      <c r="L123" s="90">
        <v>0</v>
      </c>
      <c r="M123" s="91">
        <f>IFERROR(IF('Company Details'!$C$9="Yes",(VLOOKUP(Transaction!G123,'Service Details'!$D$5:$F$29,3)),0%),0)</f>
        <v>0</v>
      </c>
      <c r="N123" s="89">
        <f>IFERROR(IF('Company Details'!C129=(VLOOKUP(Transaction!F123,'Customer Details'!$B$3:$D$32,2)),0,L123*M123),0)</f>
        <v>0</v>
      </c>
      <c r="O123" s="92">
        <f>IFERROR(IF('Company Details'!C129=(VLOOKUP(Transaction!F123,'Customer Details'!$B$3:$D$32,2)),L123*M123/2,0),0)</f>
        <v>0</v>
      </c>
      <c r="P123" s="92">
        <f>IFERROR(IF('Company Details'!C129=(VLOOKUP(Transaction!F123,'Customer Details'!$B$3:$D$32,2)),L123*M123/2,0),0)</f>
        <v>0</v>
      </c>
      <c r="Q123" s="89">
        <f t="shared" si="7"/>
        <v>0</v>
      </c>
      <c r="R123" s="90">
        <f t="shared" si="8"/>
        <v>0</v>
      </c>
    </row>
    <row r="124" spans="1:18" x14ac:dyDescent="0.2">
      <c r="A124" s="73" t="str">
        <f t="shared" si="5"/>
        <v>-</v>
      </c>
      <c r="B124" s="73">
        <v>123</v>
      </c>
      <c r="C124" s="121"/>
      <c r="D124" s="9"/>
      <c r="E124" s="10"/>
      <c r="F124" s="11"/>
      <c r="G124" s="9"/>
      <c r="H124" s="86" t="str">
        <f>IFERROR(VLOOKUP(G124,'Service Details'!$D$5:$F$21,2,TRUE),"")</f>
        <v/>
      </c>
      <c r="I124" s="12"/>
      <c r="J124" s="13"/>
      <c r="K124" s="89">
        <f t="shared" si="6"/>
        <v>0</v>
      </c>
      <c r="L124" s="90">
        <v>0</v>
      </c>
      <c r="M124" s="91">
        <f>IFERROR(IF('Company Details'!$C$9="Yes",(VLOOKUP(Transaction!G124,'Service Details'!$D$5:$F$29,3)),0%),0)</f>
        <v>0</v>
      </c>
      <c r="N124" s="89">
        <f>IFERROR(IF('Company Details'!C130=(VLOOKUP(Transaction!F124,'Customer Details'!$B$3:$D$32,2)),0,L124*M124),0)</f>
        <v>0</v>
      </c>
      <c r="O124" s="92">
        <f>IFERROR(IF('Company Details'!C130=(VLOOKUP(Transaction!F124,'Customer Details'!$B$3:$D$32,2)),L124*M124/2,0),0)</f>
        <v>0</v>
      </c>
      <c r="P124" s="92">
        <f>IFERROR(IF('Company Details'!C130=(VLOOKUP(Transaction!F124,'Customer Details'!$B$3:$D$32,2)),L124*M124/2,0),0)</f>
        <v>0</v>
      </c>
      <c r="Q124" s="89">
        <f t="shared" si="7"/>
        <v>0</v>
      </c>
      <c r="R124" s="90">
        <f t="shared" si="8"/>
        <v>0</v>
      </c>
    </row>
    <row r="125" spans="1:18" x14ac:dyDescent="0.2">
      <c r="A125" s="73" t="str">
        <f t="shared" si="5"/>
        <v>-</v>
      </c>
      <c r="B125" s="73">
        <v>124</v>
      </c>
      <c r="C125" s="121"/>
      <c r="D125" s="9"/>
      <c r="E125" s="10"/>
      <c r="F125" s="11"/>
      <c r="G125" s="9"/>
      <c r="H125" s="86" t="str">
        <f>IFERROR(VLOOKUP(G125,'Service Details'!$D$5:$F$21,2,TRUE),"")</f>
        <v/>
      </c>
      <c r="I125" s="12"/>
      <c r="J125" s="13"/>
      <c r="K125" s="89">
        <f t="shared" si="6"/>
        <v>0</v>
      </c>
      <c r="L125" s="90">
        <v>0</v>
      </c>
      <c r="M125" s="91">
        <f>IFERROR(IF('Company Details'!$C$9="Yes",(VLOOKUP(Transaction!G125,'Service Details'!$D$5:$F$29,3)),0%),0)</f>
        <v>0</v>
      </c>
      <c r="N125" s="89">
        <f>IFERROR(IF('Company Details'!C131=(VLOOKUP(Transaction!F125,'Customer Details'!$B$3:$D$32,2)),0,L125*M125),0)</f>
        <v>0</v>
      </c>
      <c r="O125" s="92">
        <f>IFERROR(IF('Company Details'!C131=(VLOOKUP(Transaction!F125,'Customer Details'!$B$3:$D$32,2)),L125*M125/2,0),0)</f>
        <v>0</v>
      </c>
      <c r="P125" s="92">
        <f>IFERROR(IF('Company Details'!C131=(VLOOKUP(Transaction!F125,'Customer Details'!$B$3:$D$32,2)),L125*M125/2,0),0)</f>
        <v>0</v>
      </c>
      <c r="Q125" s="89">
        <f t="shared" si="7"/>
        <v>0</v>
      </c>
      <c r="R125" s="90">
        <f t="shared" si="8"/>
        <v>0</v>
      </c>
    </row>
    <row r="126" spans="1:18" x14ac:dyDescent="0.2">
      <c r="A126" s="73" t="str">
        <f t="shared" si="5"/>
        <v>-</v>
      </c>
      <c r="B126" s="73">
        <v>125</v>
      </c>
      <c r="C126" s="121"/>
      <c r="D126" s="9"/>
      <c r="E126" s="10"/>
      <c r="F126" s="11"/>
      <c r="G126" s="9"/>
      <c r="H126" s="86" t="str">
        <f>IFERROR(VLOOKUP(G126,'Service Details'!$D$5:$F$21,2,TRUE),"")</f>
        <v/>
      </c>
      <c r="I126" s="12"/>
      <c r="J126" s="13"/>
      <c r="K126" s="89">
        <f t="shared" si="6"/>
        <v>0</v>
      </c>
      <c r="L126" s="90">
        <v>0</v>
      </c>
      <c r="M126" s="91">
        <f>IFERROR(IF('Company Details'!$C$9="Yes",(VLOOKUP(Transaction!G126,'Service Details'!$D$5:$F$29,3)),0%),0)</f>
        <v>0</v>
      </c>
      <c r="N126" s="89">
        <f>IFERROR(IF('Company Details'!C132=(VLOOKUP(Transaction!F126,'Customer Details'!$B$3:$D$32,2)),0,L126*M126),0)</f>
        <v>0</v>
      </c>
      <c r="O126" s="92">
        <f>IFERROR(IF('Company Details'!C132=(VLOOKUP(Transaction!F126,'Customer Details'!$B$3:$D$32,2)),L126*M126/2,0),0)</f>
        <v>0</v>
      </c>
      <c r="P126" s="92">
        <f>IFERROR(IF('Company Details'!C132=(VLOOKUP(Transaction!F126,'Customer Details'!$B$3:$D$32,2)),L126*M126/2,0),0)</f>
        <v>0</v>
      </c>
      <c r="Q126" s="89">
        <f t="shared" si="7"/>
        <v>0</v>
      </c>
      <c r="R126" s="90">
        <f t="shared" si="8"/>
        <v>0</v>
      </c>
    </row>
    <row r="127" spans="1:18" x14ac:dyDescent="0.2">
      <c r="A127" s="73" t="str">
        <f t="shared" si="5"/>
        <v>-</v>
      </c>
      <c r="B127" s="73">
        <v>126</v>
      </c>
      <c r="C127" s="121"/>
      <c r="D127" s="9"/>
      <c r="E127" s="10"/>
      <c r="F127" s="11"/>
      <c r="G127" s="9"/>
      <c r="H127" s="86" t="str">
        <f>IFERROR(VLOOKUP(G127,'Service Details'!$D$5:$F$21,2,TRUE),"")</f>
        <v/>
      </c>
      <c r="I127" s="12"/>
      <c r="J127" s="13"/>
      <c r="K127" s="89">
        <f t="shared" si="6"/>
        <v>0</v>
      </c>
      <c r="L127" s="90">
        <v>0</v>
      </c>
      <c r="M127" s="91">
        <f>IFERROR(IF('Company Details'!$C$9="Yes",(VLOOKUP(Transaction!G127,'Service Details'!$D$5:$F$29,3)),0%),0)</f>
        <v>0</v>
      </c>
      <c r="N127" s="89">
        <f>IFERROR(IF('Company Details'!C133=(VLOOKUP(Transaction!F127,'Customer Details'!$B$3:$D$32,2)),0,L127*M127),0)</f>
        <v>0</v>
      </c>
      <c r="O127" s="92">
        <f>IFERROR(IF('Company Details'!C133=(VLOOKUP(Transaction!F127,'Customer Details'!$B$3:$D$32,2)),L127*M127/2,0),0)</f>
        <v>0</v>
      </c>
      <c r="P127" s="92">
        <f>IFERROR(IF('Company Details'!C133=(VLOOKUP(Transaction!F127,'Customer Details'!$B$3:$D$32,2)),L127*M127/2,0),0)</f>
        <v>0</v>
      </c>
      <c r="Q127" s="89">
        <f t="shared" si="7"/>
        <v>0</v>
      </c>
      <c r="R127" s="90">
        <f t="shared" si="8"/>
        <v>0</v>
      </c>
    </row>
    <row r="128" spans="1:18" x14ac:dyDescent="0.2">
      <c r="A128" s="73" t="str">
        <f t="shared" si="5"/>
        <v>-</v>
      </c>
      <c r="B128" s="73">
        <v>127</v>
      </c>
      <c r="C128" s="121"/>
      <c r="D128" s="9"/>
      <c r="E128" s="10"/>
      <c r="F128" s="11"/>
      <c r="G128" s="9"/>
      <c r="H128" s="86" t="str">
        <f>IFERROR(VLOOKUP(G128,'Service Details'!$D$5:$F$21,2,TRUE),"")</f>
        <v/>
      </c>
      <c r="I128" s="12"/>
      <c r="J128" s="13"/>
      <c r="K128" s="89">
        <f t="shared" si="6"/>
        <v>0</v>
      </c>
      <c r="L128" s="90">
        <v>0</v>
      </c>
      <c r="M128" s="91">
        <f>IFERROR(IF('Company Details'!$C$9="Yes",(VLOOKUP(Transaction!G128,'Service Details'!$D$5:$F$29,3)),0%),0)</f>
        <v>0</v>
      </c>
      <c r="N128" s="89">
        <f>IFERROR(IF('Company Details'!C134=(VLOOKUP(Transaction!F128,'Customer Details'!$B$3:$D$32,2)),0,L128*M128),0)</f>
        <v>0</v>
      </c>
      <c r="O128" s="92">
        <f>IFERROR(IF('Company Details'!C134=(VLOOKUP(Transaction!F128,'Customer Details'!$B$3:$D$32,2)),L128*M128/2,0),0)</f>
        <v>0</v>
      </c>
      <c r="P128" s="92">
        <f>IFERROR(IF('Company Details'!C134=(VLOOKUP(Transaction!F128,'Customer Details'!$B$3:$D$32,2)),L128*M128/2,0),0)</f>
        <v>0</v>
      </c>
      <c r="Q128" s="89">
        <f t="shared" si="7"/>
        <v>0</v>
      </c>
      <c r="R128" s="90">
        <f t="shared" si="8"/>
        <v>0</v>
      </c>
    </row>
    <row r="129" spans="1:18" x14ac:dyDescent="0.2">
      <c r="A129" s="73" t="str">
        <f t="shared" si="5"/>
        <v>-</v>
      </c>
      <c r="B129" s="73">
        <v>128</v>
      </c>
      <c r="C129" s="121"/>
      <c r="D129" s="9"/>
      <c r="E129" s="10"/>
      <c r="F129" s="11"/>
      <c r="G129" s="9"/>
      <c r="H129" s="86" t="str">
        <f>IFERROR(VLOOKUP(G129,'Service Details'!$D$5:$F$21,2,TRUE),"")</f>
        <v/>
      </c>
      <c r="I129" s="12"/>
      <c r="J129" s="13"/>
      <c r="K129" s="89">
        <f t="shared" si="6"/>
        <v>0</v>
      </c>
      <c r="L129" s="90">
        <v>0</v>
      </c>
      <c r="M129" s="91">
        <f>IFERROR(IF('Company Details'!$C$9="Yes",(VLOOKUP(Transaction!G129,'Service Details'!$D$5:$F$29,3)),0%),0)</f>
        <v>0</v>
      </c>
      <c r="N129" s="89">
        <f>IFERROR(IF('Company Details'!C135=(VLOOKUP(Transaction!F129,'Customer Details'!$B$3:$D$32,2)),0,L129*M129),0)</f>
        <v>0</v>
      </c>
      <c r="O129" s="92">
        <f>IFERROR(IF('Company Details'!C135=(VLOOKUP(Transaction!F129,'Customer Details'!$B$3:$D$32,2)),L129*M129/2,0),0)</f>
        <v>0</v>
      </c>
      <c r="P129" s="92">
        <f>IFERROR(IF('Company Details'!C135=(VLOOKUP(Transaction!F129,'Customer Details'!$B$3:$D$32,2)),L129*M129/2,0),0)</f>
        <v>0</v>
      </c>
      <c r="Q129" s="89">
        <f t="shared" si="7"/>
        <v>0</v>
      </c>
      <c r="R129" s="90">
        <f t="shared" si="8"/>
        <v>0</v>
      </c>
    </row>
    <row r="130" spans="1:18" x14ac:dyDescent="0.2">
      <c r="A130" s="73" t="str">
        <f t="shared" ref="A130:A193" si="9">C130&amp;"-"&amp;D130</f>
        <v>-</v>
      </c>
      <c r="B130" s="73">
        <v>129</v>
      </c>
      <c r="C130" s="121"/>
      <c r="D130" s="9"/>
      <c r="E130" s="10"/>
      <c r="F130" s="11"/>
      <c r="G130" s="9"/>
      <c r="H130" s="86" t="str">
        <f>IFERROR(VLOOKUP(G130,'Service Details'!$D$5:$F$21,2,TRUE),"")</f>
        <v/>
      </c>
      <c r="I130" s="12"/>
      <c r="J130" s="13"/>
      <c r="K130" s="89">
        <f t="shared" si="6"/>
        <v>0</v>
      </c>
      <c r="L130" s="90">
        <v>0</v>
      </c>
      <c r="M130" s="91">
        <f>IFERROR(IF('Company Details'!$C$9="Yes",(VLOOKUP(Transaction!G130,'Service Details'!$D$5:$F$29,3)),0%),0)</f>
        <v>0</v>
      </c>
      <c r="N130" s="89">
        <f>IFERROR(IF('Company Details'!C136=(VLOOKUP(Transaction!F130,'Customer Details'!$B$3:$D$32,2)),0,L130*M130),0)</f>
        <v>0</v>
      </c>
      <c r="O130" s="92">
        <f>IFERROR(IF('Company Details'!C136=(VLOOKUP(Transaction!F130,'Customer Details'!$B$3:$D$32,2)),L130*M130/2,0),0)</f>
        <v>0</v>
      </c>
      <c r="P130" s="92">
        <f>IFERROR(IF('Company Details'!C136=(VLOOKUP(Transaction!F130,'Customer Details'!$B$3:$D$32,2)),L130*M130/2,0),0)</f>
        <v>0</v>
      </c>
      <c r="Q130" s="89">
        <f t="shared" si="7"/>
        <v>0</v>
      </c>
      <c r="R130" s="90">
        <f t="shared" si="8"/>
        <v>0</v>
      </c>
    </row>
    <row r="131" spans="1:18" x14ac:dyDescent="0.2">
      <c r="A131" s="73" t="str">
        <f t="shared" si="9"/>
        <v>-</v>
      </c>
      <c r="B131" s="73">
        <v>130</v>
      </c>
      <c r="C131" s="121"/>
      <c r="D131" s="9"/>
      <c r="E131" s="10"/>
      <c r="F131" s="11"/>
      <c r="G131" s="9"/>
      <c r="H131" s="86" t="str">
        <f>IFERROR(VLOOKUP(G131,'Service Details'!$D$5:$F$21,2,TRUE),"")</f>
        <v/>
      </c>
      <c r="I131" s="12"/>
      <c r="J131" s="13"/>
      <c r="K131" s="89">
        <f t="shared" ref="K131:K194" si="10">+I131*J131</f>
        <v>0</v>
      </c>
      <c r="L131" s="90">
        <v>0</v>
      </c>
      <c r="M131" s="91">
        <f>IFERROR(IF('Company Details'!$C$9="Yes",(VLOOKUP(Transaction!G131,'Service Details'!$D$5:$F$29,3)),0%),0)</f>
        <v>0</v>
      </c>
      <c r="N131" s="89">
        <f>IFERROR(IF('Company Details'!C137=(VLOOKUP(Transaction!F131,'Customer Details'!$B$3:$D$32,2)),0,L131*M131),0)</f>
        <v>0</v>
      </c>
      <c r="O131" s="92">
        <f>IFERROR(IF('Company Details'!C137=(VLOOKUP(Transaction!F131,'Customer Details'!$B$3:$D$32,2)),L131*M131/2,0),0)</f>
        <v>0</v>
      </c>
      <c r="P131" s="92">
        <f>IFERROR(IF('Company Details'!C137=(VLOOKUP(Transaction!F131,'Customer Details'!$B$3:$D$32,2)),L131*M131/2,0),0)</f>
        <v>0</v>
      </c>
      <c r="Q131" s="89">
        <f t="shared" ref="Q131:Q194" si="11">+N131+O131+P131</f>
        <v>0</v>
      </c>
      <c r="R131" s="90">
        <f t="shared" ref="R131:R194" si="12">+L131+Q131</f>
        <v>0</v>
      </c>
    </row>
    <row r="132" spans="1:18" x14ac:dyDescent="0.2">
      <c r="A132" s="73" t="str">
        <f t="shared" si="9"/>
        <v>-</v>
      </c>
      <c r="B132" s="73">
        <v>131</v>
      </c>
      <c r="C132" s="121"/>
      <c r="D132" s="9"/>
      <c r="E132" s="10"/>
      <c r="F132" s="11"/>
      <c r="G132" s="9"/>
      <c r="H132" s="86" t="str">
        <f>IFERROR(VLOOKUP(G132,'Service Details'!$D$5:$F$21,2,TRUE),"")</f>
        <v/>
      </c>
      <c r="I132" s="12"/>
      <c r="J132" s="13"/>
      <c r="K132" s="89">
        <f t="shared" si="10"/>
        <v>0</v>
      </c>
      <c r="L132" s="90">
        <v>0</v>
      </c>
      <c r="M132" s="91">
        <f>IFERROR(IF('Company Details'!$C$9="Yes",(VLOOKUP(Transaction!G132,'Service Details'!$D$5:$F$29,3)),0%),0)</f>
        <v>0</v>
      </c>
      <c r="N132" s="89">
        <f>IFERROR(IF('Company Details'!C138=(VLOOKUP(Transaction!F132,'Customer Details'!$B$3:$D$32,2)),0,L132*M132),0)</f>
        <v>0</v>
      </c>
      <c r="O132" s="92">
        <f>IFERROR(IF('Company Details'!C138=(VLOOKUP(Transaction!F132,'Customer Details'!$B$3:$D$32,2)),L132*M132/2,0),0)</f>
        <v>0</v>
      </c>
      <c r="P132" s="92">
        <f>IFERROR(IF('Company Details'!C138=(VLOOKUP(Transaction!F132,'Customer Details'!$B$3:$D$32,2)),L132*M132/2,0),0)</f>
        <v>0</v>
      </c>
      <c r="Q132" s="89">
        <f t="shared" si="11"/>
        <v>0</v>
      </c>
      <c r="R132" s="90">
        <f t="shared" si="12"/>
        <v>0</v>
      </c>
    </row>
    <row r="133" spans="1:18" x14ac:dyDescent="0.2">
      <c r="A133" s="73" t="str">
        <f t="shared" si="9"/>
        <v>-</v>
      </c>
      <c r="B133" s="73">
        <v>132</v>
      </c>
      <c r="C133" s="121"/>
      <c r="D133" s="9"/>
      <c r="E133" s="10"/>
      <c r="F133" s="11"/>
      <c r="G133" s="9"/>
      <c r="H133" s="86" t="str">
        <f>IFERROR(VLOOKUP(G133,'Service Details'!$D$5:$F$21,2,TRUE),"")</f>
        <v/>
      </c>
      <c r="I133" s="12"/>
      <c r="J133" s="13"/>
      <c r="K133" s="89">
        <f t="shared" si="10"/>
        <v>0</v>
      </c>
      <c r="L133" s="90">
        <v>0</v>
      </c>
      <c r="M133" s="91">
        <f>IFERROR(IF('Company Details'!$C$9="Yes",(VLOOKUP(Transaction!G133,'Service Details'!$D$5:$F$29,3)),0%),0)</f>
        <v>0</v>
      </c>
      <c r="N133" s="89">
        <f>IFERROR(IF('Company Details'!C139=(VLOOKUP(Transaction!F133,'Customer Details'!$B$3:$D$32,2)),0,L133*M133),0)</f>
        <v>0</v>
      </c>
      <c r="O133" s="92">
        <f>IFERROR(IF('Company Details'!C139=(VLOOKUP(Transaction!F133,'Customer Details'!$B$3:$D$32,2)),L133*M133/2,0),0)</f>
        <v>0</v>
      </c>
      <c r="P133" s="92">
        <f>IFERROR(IF('Company Details'!C139=(VLOOKUP(Transaction!F133,'Customer Details'!$B$3:$D$32,2)),L133*M133/2,0),0)</f>
        <v>0</v>
      </c>
      <c r="Q133" s="89">
        <f t="shared" si="11"/>
        <v>0</v>
      </c>
      <c r="R133" s="90">
        <f t="shared" si="12"/>
        <v>0</v>
      </c>
    </row>
    <row r="134" spans="1:18" x14ac:dyDescent="0.2">
      <c r="A134" s="73" t="str">
        <f t="shared" si="9"/>
        <v>-</v>
      </c>
      <c r="B134" s="73">
        <v>133</v>
      </c>
      <c r="C134" s="121"/>
      <c r="D134" s="9"/>
      <c r="E134" s="10"/>
      <c r="F134" s="11"/>
      <c r="G134" s="9"/>
      <c r="H134" s="86" t="str">
        <f>IFERROR(VLOOKUP(G134,'Service Details'!$D$5:$F$21,2,TRUE),"")</f>
        <v/>
      </c>
      <c r="I134" s="12"/>
      <c r="J134" s="13"/>
      <c r="K134" s="89">
        <f t="shared" si="10"/>
        <v>0</v>
      </c>
      <c r="L134" s="90">
        <v>0</v>
      </c>
      <c r="M134" s="91">
        <f>IFERROR(IF('Company Details'!$C$9="Yes",(VLOOKUP(Transaction!G134,'Service Details'!$D$5:$F$29,3)),0%),0)</f>
        <v>0</v>
      </c>
      <c r="N134" s="89">
        <f>IFERROR(IF('Company Details'!C140=(VLOOKUP(Transaction!F134,'Customer Details'!$B$3:$D$32,2)),0,L134*M134),0)</f>
        <v>0</v>
      </c>
      <c r="O134" s="92">
        <f>IFERROR(IF('Company Details'!C140=(VLOOKUP(Transaction!F134,'Customer Details'!$B$3:$D$32,2)),L134*M134/2,0),0)</f>
        <v>0</v>
      </c>
      <c r="P134" s="92">
        <f>IFERROR(IF('Company Details'!C140=(VLOOKUP(Transaction!F134,'Customer Details'!$B$3:$D$32,2)),L134*M134/2,0),0)</f>
        <v>0</v>
      </c>
      <c r="Q134" s="89">
        <f t="shared" si="11"/>
        <v>0</v>
      </c>
      <c r="R134" s="90">
        <f t="shared" si="12"/>
        <v>0</v>
      </c>
    </row>
    <row r="135" spans="1:18" x14ac:dyDescent="0.2">
      <c r="A135" s="73" t="str">
        <f t="shared" si="9"/>
        <v>-</v>
      </c>
      <c r="B135" s="73">
        <v>134</v>
      </c>
      <c r="C135" s="121"/>
      <c r="D135" s="9"/>
      <c r="E135" s="10"/>
      <c r="F135" s="11"/>
      <c r="G135" s="9"/>
      <c r="H135" s="86" t="str">
        <f>IFERROR(VLOOKUP(G135,'Service Details'!$D$5:$F$21,2,TRUE),"")</f>
        <v/>
      </c>
      <c r="I135" s="12"/>
      <c r="J135" s="13"/>
      <c r="K135" s="89">
        <f t="shared" si="10"/>
        <v>0</v>
      </c>
      <c r="L135" s="90">
        <v>0</v>
      </c>
      <c r="M135" s="91">
        <f>IFERROR(IF('Company Details'!$C$9="Yes",(VLOOKUP(Transaction!G135,'Service Details'!$D$5:$F$29,3)),0%),0)</f>
        <v>0</v>
      </c>
      <c r="N135" s="89">
        <f>IFERROR(IF('Company Details'!C141=(VLOOKUP(Transaction!F135,'Customer Details'!$B$3:$D$32,2)),0,L135*M135),0)</f>
        <v>0</v>
      </c>
      <c r="O135" s="92">
        <f>IFERROR(IF('Company Details'!C141=(VLOOKUP(Transaction!F135,'Customer Details'!$B$3:$D$32,2)),L135*M135/2,0),0)</f>
        <v>0</v>
      </c>
      <c r="P135" s="92">
        <f>IFERROR(IF('Company Details'!C141=(VLOOKUP(Transaction!F135,'Customer Details'!$B$3:$D$32,2)),L135*M135/2,0),0)</f>
        <v>0</v>
      </c>
      <c r="Q135" s="89">
        <f t="shared" si="11"/>
        <v>0</v>
      </c>
      <c r="R135" s="90">
        <f t="shared" si="12"/>
        <v>0</v>
      </c>
    </row>
    <row r="136" spans="1:18" x14ac:dyDescent="0.2">
      <c r="A136" s="73" t="str">
        <f t="shared" si="9"/>
        <v>-</v>
      </c>
      <c r="B136" s="73">
        <v>135</v>
      </c>
      <c r="C136" s="121"/>
      <c r="D136" s="9"/>
      <c r="E136" s="10"/>
      <c r="F136" s="11"/>
      <c r="G136" s="9"/>
      <c r="H136" s="86" t="str">
        <f>IFERROR(VLOOKUP(G136,'Service Details'!$D$5:$F$21,2,TRUE),"")</f>
        <v/>
      </c>
      <c r="I136" s="12"/>
      <c r="J136" s="13"/>
      <c r="K136" s="89">
        <f t="shared" si="10"/>
        <v>0</v>
      </c>
      <c r="L136" s="90">
        <v>0</v>
      </c>
      <c r="M136" s="91">
        <f>IFERROR(IF('Company Details'!$C$9="Yes",(VLOOKUP(Transaction!G136,'Service Details'!$D$5:$F$29,3)),0%),0)</f>
        <v>0</v>
      </c>
      <c r="N136" s="89">
        <f>IFERROR(IF('Company Details'!C142=(VLOOKUP(Transaction!F136,'Customer Details'!$B$3:$D$32,2)),0,L136*M136),0)</f>
        <v>0</v>
      </c>
      <c r="O136" s="92">
        <f>IFERROR(IF('Company Details'!C142=(VLOOKUP(Transaction!F136,'Customer Details'!$B$3:$D$32,2)),L136*M136/2,0),0)</f>
        <v>0</v>
      </c>
      <c r="P136" s="92">
        <f>IFERROR(IF('Company Details'!C142=(VLOOKUP(Transaction!F136,'Customer Details'!$B$3:$D$32,2)),L136*M136/2,0),0)</f>
        <v>0</v>
      </c>
      <c r="Q136" s="89">
        <f t="shared" si="11"/>
        <v>0</v>
      </c>
      <c r="R136" s="90">
        <f t="shared" si="12"/>
        <v>0</v>
      </c>
    </row>
    <row r="137" spans="1:18" x14ac:dyDescent="0.2">
      <c r="A137" s="73" t="str">
        <f t="shared" si="9"/>
        <v>-</v>
      </c>
      <c r="B137" s="73">
        <v>136</v>
      </c>
      <c r="C137" s="121"/>
      <c r="D137" s="9"/>
      <c r="E137" s="10"/>
      <c r="F137" s="11"/>
      <c r="G137" s="9"/>
      <c r="H137" s="86" t="str">
        <f>IFERROR(VLOOKUP(G137,'Service Details'!$D$5:$F$21,2,TRUE),"")</f>
        <v/>
      </c>
      <c r="I137" s="12"/>
      <c r="J137" s="13"/>
      <c r="K137" s="89">
        <f t="shared" si="10"/>
        <v>0</v>
      </c>
      <c r="L137" s="90">
        <v>0</v>
      </c>
      <c r="M137" s="91">
        <f>IFERROR(IF('Company Details'!$C$9="Yes",(VLOOKUP(Transaction!G137,'Service Details'!$D$5:$F$29,3)),0%),0)</f>
        <v>0</v>
      </c>
      <c r="N137" s="89">
        <f>IFERROR(IF('Company Details'!C143=(VLOOKUP(Transaction!F137,'Customer Details'!$B$3:$D$32,2)),0,L137*M137),0)</f>
        <v>0</v>
      </c>
      <c r="O137" s="92">
        <f>IFERROR(IF('Company Details'!C143=(VLOOKUP(Transaction!F137,'Customer Details'!$B$3:$D$32,2)),L137*M137/2,0),0)</f>
        <v>0</v>
      </c>
      <c r="P137" s="92">
        <f>IFERROR(IF('Company Details'!C143=(VLOOKUP(Transaction!F137,'Customer Details'!$B$3:$D$32,2)),L137*M137/2,0),0)</f>
        <v>0</v>
      </c>
      <c r="Q137" s="89">
        <f t="shared" si="11"/>
        <v>0</v>
      </c>
      <c r="R137" s="90">
        <f t="shared" si="12"/>
        <v>0</v>
      </c>
    </row>
    <row r="138" spans="1:18" x14ac:dyDescent="0.2">
      <c r="A138" s="73" t="str">
        <f t="shared" si="9"/>
        <v>-</v>
      </c>
      <c r="B138" s="73">
        <v>137</v>
      </c>
      <c r="C138" s="121"/>
      <c r="D138" s="9"/>
      <c r="E138" s="10"/>
      <c r="F138" s="11"/>
      <c r="G138" s="9"/>
      <c r="H138" s="86" t="str">
        <f>IFERROR(VLOOKUP(G138,'Service Details'!$D$5:$F$21,2,TRUE),"")</f>
        <v/>
      </c>
      <c r="I138" s="12"/>
      <c r="J138" s="13"/>
      <c r="K138" s="89">
        <f t="shared" si="10"/>
        <v>0</v>
      </c>
      <c r="L138" s="90">
        <v>0</v>
      </c>
      <c r="M138" s="91">
        <f>IFERROR(IF('Company Details'!$C$9="Yes",(VLOOKUP(Transaction!G138,'Service Details'!$D$5:$F$29,3)),0%),0)</f>
        <v>0</v>
      </c>
      <c r="N138" s="89">
        <f>IFERROR(IF('Company Details'!C144=(VLOOKUP(Transaction!F138,'Customer Details'!$B$3:$D$32,2)),0,L138*M138),0)</f>
        <v>0</v>
      </c>
      <c r="O138" s="92">
        <f>IFERROR(IF('Company Details'!C144=(VLOOKUP(Transaction!F138,'Customer Details'!$B$3:$D$32,2)),L138*M138/2,0),0)</f>
        <v>0</v>
      </c>
      <c r="P138" s="92">
        <f>IFERROR(IF('Company Details'!C144=(VLOOKUP(Transaction!F138,'Customer Details'!$B$3:$D$32,2)),L138*M138/2,0),0)</f>
        <v>0</v>
      </c>
      <c r="Q138" s="89">
        <f t="shared" si="11"/>
        <v>0</v>
      </c>
      <c r="R138" s="90">
        <f t="shared" si="12"/>
        <v>0</v>
      </c>
    </row>
    <row r="139" spans="1:18" x14ac:dyDescent="0.2">
      <c r="A139" s="73" t="str">
        <f t="shared" si="9"/>
        <v>-</v>
      </c>
      <c r="B139" s="73">
        <v>138</v>
      </c>
      <c r="C139" s="121"/>
      <c r="D139" s="9"/>
      <c r="E139" s="10"/>
      <c r="F139" s="11"/>
      <c r="G139" s="9"/>
      <c r="H139" s="86" t="str">
        <f>IFERROR(VLOOKUP(G139,'Service Details'!$D$5:$F$21,2,TRUE),"")</f>
        <v/>
      </c>
      <c r="I139" s="12"/>
      <c r="J139" s="13"/>
      <c r="K139" s="89">
        <f t="shared" si="10"/>
        <v>0</v>
      </c>
      <c r="L139" s="90">
        <v>0</v>
      </c>
      <c r="M139" s="91">
        <f>IFERROR(IF('Company Details'!$C$9="Yes",(VLOOKUP(Transaction!G139,'Service Details'!$D$5:$F$29,3)),0%),0)</f>
        <v>0</v>
      </c>
      <c r="N139" s="89">
        <f>IFERROR(IF('Company Details'!C145=(VLOOKUP(Transaction!F139,'Customer Details'!$B$3:$D$32,2)),0,L139*M139),0)</f>
        <v>0</v>
      </c>
      <c r="O139" s="92">
        <f>IFERROR(IF('Company Details'!C145=(VLOOKUP(Transaction!F139,'Customer Details'!$B$3:$D$32,2)),L139*M139/2,0),0)</f>
        <v>0</v>
      </c>
      <c r="P139" s="92">
        <f>IFERROR(IF('Company Details'!C145=(VLOOKUP(Transaction!F139,'Customer Details'!$B$3:$D$32,2)),L139*M139/2,0),0)</f>
        <v>0</v>
      </c>
      <c r="Q139" s="89">
        <f t="shared" si="11"/>
        <v>0</v>
      </c>
      <c r="R139" s="90">
        <f t="shared" si="12"/>
        <v>0</v>
      </c>
    </row>
    <row r="140" spans="1:18" x14ac:dyDescent="0.2">
      <c r="A140" s="73" t="str">
        <f t="shared" si="9"/>
        <v>-</v>
      </c>
      <c r="B140" s="73">
        <v>139</v>
      </c>
      <c r="C140" s="121"/>
      <c r="D140" s="9"/>
      <c r="E140" s="10"/>
      <c r="F140" s="11"/>
      <c r="G140" s="9"/>
      <c r="H140" s="86" t="str">
        <f>IFERROR(VLOOKUP(G140,'Service Details'!$D$5:$F$21,2,TRUE),"")</f>
        <v/>
      </c>
      <c r="I140" s="12"/>
      <c r="J140" s="13"/>
      <c r="K140" s="89">
        <f t="shared" si="10"/>
        <v>0</v>
      </c>
      <c r="L140" s="90">
        <v>0</v>
      </c>
      <c r="M140" s="91">
        <f>IFERROR(IF('Company Details'!$C$9="Yes",(VLOOKUP(Transaction!G140,'Service Details'!$D$5:$F$29,3)),0%),0)</f>
        <v>0</v>
      </c>
      <c r="N140" s="89">
        <f>IFERROR(IF('Company Details'!C146=(VLOOKUP(Transaction!F140,'Customer Details'!$B$3:$D$32,2)),0,L140*M140),0)</f>
        <v>0</v>
      </c>
      <c r="O140" s="92">
        <f>IFERROR(IF('Company Details'!C146=(VLOOKUP(Transaction!F140,'Customer Details'!$B$3:$D$32,2)),L140*M140/2,0),0)</f>
        <v>0</v>
      </c>
      <c r="P140" s="92">
        <f>IFERROR(IF('Company Details'!C146=(VLOOKUP(Transaction!F140,'Customer Details'!$B$3:$D$32,2)),L140*M140/2,0),0)</f>
        <v>0</v>
      </c>
      <c r="Q140" s="89">
        <f t="shared" si="11"/>
        <v>0</v>
      </c>
      <c r="R140" s="90">
        <f t="shared" si="12"/>
        <v>0</v>
      </c>
    </row>
    <row r="141" spans="1:18" x14ac:dyDescent="0.2">
      <c r="A141" s="73" t="str">
        <f t="shared" si="9"/>
        <v>-</v>
      </c>
      <c r="B141" s="73">
        <v>140</v>
      </c>
      <c r="C141" s="121"/>
      <c r="D141" s="9"/>
      <c r="E141" s="10"/>
      <c r="F141" s="11"/>
      <c r="G141" s="9"/>
      <c r="H141" s="86" t="str">
        <f>IFERROR(VLOOKUP(G141,'Service Details'!$D$5:$F$21,2,TRUE),"")</f>
        <v/>
      </c>
      <c r="I141" s="12"/>
      <c r="J141" s="13"/>
      <c r="K141" s="89">
        <f t="shared" si="10"/>
        <v>0</v>
      </c>
      <c r="L141" s="90">
        <v>0</v>
      </c>
      <c r="M141" s="91">
        <f>IFERROR(IF('Company Details'!$C$9="Yes",(VLOOKUP(Transaction!G141,'Service Details'!$D$5:$F$29,3)),0%),0)</f>
        <v>0</v>
      </c>
      <c r="N141" s="89">
        <f>IFERROR(IF('Company Details'!C147=(VLOOKUP(Transaction!F141,'Customer Details'!$B$3:$D$32,2)),0,L141*M141),0)</f>
        <v>0</v>
      </c>
      <c r="O141" s="92">
        <f>IFERROR(IF('Company Details'!C147=(VLOOKUP(Transaction!F141,'Customer Details'!$B$3:$D$32,2)),L141*M141/2,0),0)</f>
        <v>0</v>
      </c>
      <c r="P141" s="92">
        <f>IFERROR(IF('Company Details'!C147=(VLOOKUP(Transaction!F141,'Customer Details'!$B$3:$D$32,2)),L141*M141/2,0),0)</f>
        <v>0</v>
      </c>
      <c r="Q141" s="89">
        <f t="shared" si="11"/>
        <v>0</v>
      </c>
      <c r="R141" s="90">
        <f t="shared" si="12"/>
        <v>0</v>
      </c>
    </row>
    <row r="142" spans="1:18" x14ac:dyDescent="0.2">
      <c r="A142" s="73" t="str">
        <f t="shared" si="9"/>
        <v>-</v>
      </c>
      <c r="B142" s="73">
        <v>141</v>
      </c>
      <c r="C142" s="121"/>
      <c r="D142" s="9"/>
      <c r="E142" s="10"/>
      <c r="F142" s="11"/>
      <c r="G142" s="9"/>
      <c r="H142" s="86" t="str">
        <f>IFERROR(VLOOKUP(G142,'Service Details'!$D$5:$F$21,2,TRUE),"")</f>
        <v/>
      </c>
      <c r="I142" s="12"/>
      <c r="J142" s="13"/>
      <c r="K142" s="89">
        <f t="shared" si="10"/>
        <v>0</v>
      </c>
      <c r="L142" s="90">
        <v>0</v>
      </c>
      <c r="M142" s="91">
        <f>IFERROR(IF('Company Details'!$C$9="Yes",(VLOOKUP(Transaction!G142,'Service Details'!$D$5:$F$29,3)),0%),0)</f>
        <v>0</v>
      </c>
      <c r="N142" s="89">
        <f>IFERROR(IF('Company Details'!C148=(VLOOKUP(Transaction!F142,'Customer Details'!$B$3:$D$32,2)),0,L142*M142),0)</f>
        <v>0</v>
      </c>
      <c r="O142" s="92">
        <f>IFERROR(IF('Company Details'!C148=(VLOOKUP(Transaction!F142,'Customer Details'!$B$3:$D$32,2)),L142*M142/2,0),0)</f>
        <v>0</v>
      </c>
      <c r="P142" s="92">
        <f>IFERROR(IF('Company Details'!C148=(VLOOKUP(Transaction!F142,'Customer Details'!$B$3:$D$32,2)),L142*M142/2,0),0)</f>
        <v>0</v>
      </c>
      <c r="Q142" s="89">
        <f t="shared" si="11"/>
        <v>0</v>
      </c>
      <c r="R142" s="90">
        <f t="shared" si="12"/>
        <v>0</v>
      </c>
    </row>
    <row r="143" spans="1:18" x14ac:dyDescent="0.2">
      <c r="A143" s="73" t="str">
        <f t="shared" si="9"/>
        <v>-</v>
      </c>
      <c r="B143" s="73">
        <v>142</v>
      </c>
      <c r="C143" s="121"/>
      <c r="D143" s="9"/>
      <c r="E143" s="10"/>
      <c r="F143" s="11"/>
      <c r="G143" s="9"/>
      <c r="H143" s="86" t="str">
        <f>IFERROR(VLOOKUP(G143,'Service Details'!$D$5:$F$21,2,TRUE),"")</f>
        <v/>
      </c>
      <c r="I143" s="12"/>
      <c r="J143" s="13"/>
      <c r="K143" s="89">
        <f t="shared" si="10"/>
        <v>0</v>
      </c>
      <c r="L143" s="90">
        <v>0</v>
      </c>
      <c r="M143" s="91">
        <f>IFERROR(IF('Company Details'!$C$9="Yes",(VLOOKUP(Transaction!G143,'Service Details'!$D$5:$F$29,3)),0%),0)</f>
        <v>0</v>
      </c>
      <c r="N143" s="89">
        <f>IFERROR(IF('Company Details'!C149=(VLOOKUP(Transaction!F143,'Customer Details'!$B$3:$D$32,2)),0,L143*M143),0)</f>
        <v>0</v>
      </c>
      <c r="O143" s="92">
        <f>IFERROR(IF('Company Details'!C149=(VLOOKUP(Transaction!F143,'Customer Details'!$B$3:$D$32,2)),L143*M143/2,0),0)</f>
        <v>0</v>
      </c>
      <c r="P143" s="92">
        <f>IFERROR(IF('Company Details'!C149=(VLOOKUP(Transaction!F143,'Customer Details'!$B$3:$D$32,2)),L143*M143/2,0),0)</f>
        <v>0</v>
      </c>
      <c r="Q143" s="89">
        <f t="shared" si="11"/>
        <v>0</v>
      </c>
      <c r="R143" s="90">
        <f t="shared" si="12"/>
        <v>0</v>
      </c>
    </row>
    <row r="144" spans="1:18" x14ac:dyDescent="0.2">
      <c r="A144" s="73" t="str">
        <f t="shared" si="9"/>
        <v>-</v>
      </c>
      <c r="B144" s="73">
        <v>143</v>
      </c>
      <c r="C144" s="121"/>
      <c r="D144" s="9"/>
      <c r="E144" s="10"/>
      <c r="F144" s="11"/>
      <c r="G144" s="9"/>
      <c r="H144" s="86" t="str">
        <f>IFERROR(VLOOKUP(G144,'Service Details'!$D$5:$F$21,2,TRUE),"")</f>
        <v/>
      </c>
      <c r="I144" s="12"/>
      <c r="J144" s="13"/>
      <c r="K144" s="89">
        <f t="shared" si="10"/>
        <v>0</v>
      </c>
      <c r="L144" s="90">
        <v>0</v>
      </c>
      <c r="M144" s="91">
        <f>IFERROR(IF('Company Details'!$C$9="Yes",(VLOOKUP(Transaction!G144,'Service Details'!$D$5:$F$29,3)),0%),0)</f>
        <v>0</v>
      </c>
      <c r="N144" s="89">
        <f>IFERROR(IF('Company Details'!C150=(VLOOKUP(Transaction!F144,'Customer Details'!$B$3:$D$32,2)),0,L144*M144),0)</f>
        <v>0</v>
      </c>
      <c r="O144" s="92">
        <f>IFERROR(IF('Company Details'!C150=(VLOOKUP(Transaction!F144,'Customer Details'!$B$3:$D$32,2)),L144*M144/2,0),0)</f>
        <v>0</v>
      </c>
      <c r="P144" s="92">
        <f>IFERROR(IF('Company Details'!C150=(VLOOKUP(Transaction!F144,'Customer Details'!$B$3:$D$32,2)),L144*M144/2,0),0)</f>
        <v>0</v>
      </c>
      <c r="Q144" s="89">
        <f t="shared" si="11"/>
        <v>0</v>
      </c>
      <c r="R144" s="90">
        <f t="shared" si="12"/>
        <v>0</v>
      </c>
    </row>
    <row r="145" spans="1:18" x14ac:dyDescent="0.2">
      <c r="A145" s="73" t="str">
        <f t="shared" si="9"/>
        <v>-</v>
      </c>
      <c r="B145" s="73">
        <v>144</v>
      </c>
      <c r="C145" s="121"/>
      <c r="D145" s="9"/>
      <c r="E145" s="10"/>
      <c r="F145" s="11"/>
      <c r="G145" s="9"/>
      <c r="H145" s="86" t="str">
        <f>IFERROR(VLOOKUP(G145,'Service Details'!$D$5:$F$21,2,TRUE),"")</f>
        <v/>
      </c>
      <c r="I145" s="12"/>
      <c r="J145" s="13"/>
      <c r="K145" s="89">
        <f t="shared" si="10"/>
        <v>0</v>
      </c>
      <c r="L145" s="90">
        <v>0</v>
      </c>
      <c r="M145" s="91">
        <f>IFERROR(IF('Company Details'!$C$9="Yes",(VLOOKUP(Transaction!G145,'Service Details'!$D$5:$F$29,3)),0%),0)</f>
        <v>0</v>
      </c>
      <c r="N145" s="89">
        <f>IFERROR(IF('Company Details'!C151=(VLOOKUP(Transaction!F145,'Customer Details'!$B$3:$D$32,2)),0,L145*M145),0)</f>
        <v>0</v>
      </c>
      <c r="O145" s="92">
        <f>IFERROR(IF('Company Details'!C151=(VLOOKUP(Transaction!F145,'Customer Details'!$B$3:$D$32,2)),L145*M145/2,0),0)</f>
        <v>0</v>
      </c>
      <c r="P145" s="92">
        <f>IFERROR(IF('Company Details'!C151=(VLOOKUP(Transaction!F145,'Customer Details'!$B$3:$D$32,2)),L145*M145/2,0),0)</f>
        <v>0</v>
      </c>
      <c r="Q145" s="89">
        <f t="shared" si="11"/>
        <v>0</v>
      </c>
      <c r="R145" s="90">
        <f t="shared" si="12"/>
        <v>0</v>
      </c>
    </row>
    <row r="146" spans="1:18" x14ac:dyDescent="0.2">
      <c r="A146" s="73" t="str">
        <f t="shared" si="9"/>
        <v>-</v>
      </c>
      <c r="B146" s="73">
        <v>145</v>
      </c>
      <c r="C146" s="121"/>
      <c r="D146" s="9"/>
      <c r="E146" s="10"/>
      <c r="F146" s="11"/>
      <c r="G146" s="9"/>
      <c r="H146" s="86" t="str">
        <f>IFERROR(VLOOKUP(G146,'Service Details'!$D$5:$F$21,2,TRUE),"")</f>
        <v/>
      </c>
      <c r="I146" s="12"/>
      <c r="J146" s="13"/>
      <c r="K146" s="89">
        <f t="shared" si="10"/>
        <v>0</v>
      </c>
      <c r="L146" s="90">
        <v>0</v>
      </c>
      <c r="M146" s="91">
        <f>IFERROR(IF('Company Details'!$C$9="Yes",(VLOOKUP(Transaction!G146,'Service Details'!$D$5:$F$29,3)),0%),0)</f>
        <v>0</v>
      </c>
      <c r="N146" s="89">
        <f>IFERROR(IF('Company Details'!C152=(VLOOKUP(Transaction!F146,'Customer Details'!$B$3:$D$32,2)),0,L146*M146),0)</f>
        <v>0</v>
      </c>
      <c r="O146" s="92">
        <f>IFERROR(IF('Company Details'!C152=(VLOOKUP(Transaction!F146,'Customer Details'!$B$3:$D$32,2)),L146*M146/2,0),0)</f>
        <v>0</v>
      </c>
      <c r="P146" s="92">
        <f>IFERROR(IF('Company Details'!C152=(VLOOKUP(Transaction!F146,'Customer Details'!$B$3:$D$32,2)),L146*M146/2,0),0)</f>
        <v>0</v>
      </c>
      <c r="Q146" s="89">
        <f t="shared" si="11"/>
        <v>0</v>
      </c>
      <c r="R146" s="90">
        <f t="shared" si="12"/>
        <v>0</v>
      </c>
    </row>
    <row r="147" spans="1:18" x14ac:dyDescent="0.2">
      <c r="A147" s="73" t="str">
        <f t="shared" si="9"/>
        <v>-</v>
      </c>
      <c r="B147" s="73">
        <v>146</v>
      </c>
      <c r="C147" s="121"/>
      <c r="D147" s="9"/>
      <c r="E147" s="10"/>
      <c r="F147" s="11"/>
      <c r="G147" s="9"/>
      <c r="H147" s="86" t="str">
        <f>IFERROR(VLOOKUP(G147,'Service Details'!$D$5:$F$21,2,TRUE),"")</f>
        <v/>
      </c>
      <c r="I147" s="12"/>
      <c r="J147" s="13"/>
      <c r="K147" s="89">
        <f t="shared" si="10"/>
        <v>0</v>
      </c>
      <c r="L147" s="90">
        <v>0</v>
      </c>
      <c r="M147" s="91">
        <f>IFERROR(IF('Company Details'!$C$9="Yes",(VLOOKUP(Transaction!G147,'Service Details'!$D$5:$F$29,3)),0%),0)</f>
        <v>0</v>
      </c>
      <c r="N147" s="89">
        <f>IFERROR(IF('Company Details'!C153=(VLOOKUP(Transaction!F147,'Customer Details'!$B$3:$D$32,2)),0,L147*M147),0)</f>
        <v>0</v>
      </c>
      <c r="O147" s="92">
        <f>IFERROR(IF('Company Details'!C153=(VLOOKUP(Transaction!F147,'Customer Details'!$B$3:$D$32,2)),L147*M147/2,0),0)</f>
        <v>0</v>
      </c>
      <c r="P147" s="92">
        <f>IFERROR(IF('Company Details'!C153=(VLOOKUP(Transaction!F147,'Customer Details'!$B$3:$D$32,2)),L147*M147/2,0),0)</f>
        <v>0</v>
      </c>
      <c r="Q147" s="89">
        <f t="shared" si="11"/>
        <v>0</v>
      </c>
      <c r="R147" s="90">
        <f t="shared" si="12"/>
        <v>0</v>
      </c>
    </row>
    <row r="148" spans="1:18" x14ac:dyDescent="0.2">
      <c r="A148" s="73" t="str">
        <f t="shared" si="9"/>
        <v>-</v>
      </c>
      <c r="B148" s="73">
        <v>147</v>
      </c>
      <c r="C148" s="121"/>
      <c r="D148" s="9"/>
      <c r="E148" s="10"/>
      <c r="F148" s="11"/>
      <c r="G148" s="9"/>
      <c r="H148" s="86" t="str">
        <f>IFERROR(VLOOKUP(G148,'Service Details'!$D$5:$F$21,2,TRUE),"")</f>
        <v/>
      </c>
      <c r="I148" s="12"/>
      <c r="J148" s="13"/>
      <c r="K148" s="89">
        <f t="shared" si="10"/>
        <v>0</v>
      </c>
      <c r="L148" s="90">
        <v>0</v>
      </c>
      <c r="M148" s="91">
        <f>IFERROR(IF('Company Details'!$C$9="Yes",(VLOOKUP(Transaction!G148,'Service Details'!$D$5:$F$29,3)),0%),0)</f>
        <v>0</v>
      </c>
      <c r="N148" s="89">
        <f>IFERROR(IF('Company Details'!C154=(VLOOKUP(Transaction!F148,'Customer Details'!$B$3:$D$32,2)),0,L148*M148),0)</f>
        <v>0</v>
      </c>
      <c r="O148" s="92">
        <f>IFERROR(IF('Company Details'!C154=(VLOOKUP(Transaction!F148,'Customer Details'!$B$3:$D$32,2)),L148*M148/2,0),0)</f>
        <v>0</v>
      </c>
      <c r="P148" s="92">
        <f>IFERROR(IF('Company Details'!C154=(VLOOKUP(Transaction!F148,'Customer Details'!$B$3:$D$32,2)),L148*M148/2,0),0)</f>
        <v>0</v>
      </c>
      <c r="Q148" s="89">
        <f t="shared" si="11"/>
        <v>0</v>
      </c>
      <c r="R148" s="90">
        <f t="shared" si="12"/>
        <v>0</v>
      </c>
    </row>
    <row r="149" spans="1:18" x14ac:dyDescent="0.2">
      <c r="A149" s="73" t="str">
        <f t="shared" si="9"/>
        <v>-</v>
      </c>
      <c r="B149" s="73">
        <v>148</v>
      </c>
      <c r="C149" s="121"/>
      <c r="D149" s="9"/>
      <c r="E149" s="10"/>
      <c r="F149" s="11"/>
      <c r="G149" s="9"/>
      <c r="H149" s="86" t="str">
        <f>IFERROR(VLOOKUP(G149,'Service Details'!$D$5:$F$21,2,TRUE),"")</f>
        <v/>
      </c>
      <c r="I149" s="12"/>
      <c r="J149" s="13"/>
      <c r="K149" s="89">
        <f t="shared" si="10"/>
        <v>0</v>
      </c>
      <c r="L149" s="90">
        <v>0</v>
      </c>
      <c r="M149" s="91">
        <f>IFERROR(IF('Company Details'!$C$9="Yes",(VLOOKUP(Transaction!G149,'Service Details'!$D$5:$F$29,3)),0%),0)</f>
        <v>0</v>
      </c>
      <c r="N149" s="89">
        <f>IFERROR(IF('Company Details'!C155=(VLOOKUP(Transaction!F149,'Customer Details'!$B$3:$D$32,2)),0,L149*M149),0)</f>
        <v>0</v>
      </c>
      <c r="O149" s="92">
        <f>IFERROR(IF('Company Details'!C155=(VLOOKUP(Transaction!F149,'Customer Details'!$B$3:$D$32,2)),L149*M149/2,0),0)</f>
        <v>0</v>
      </c>
      <c r="P149" s="92">
        <f>IFERROR(IF('Company Details'!C155=(VLOOKUP(Transaction!F149,'Customer Details'!$B$3:$D$32,2)),L149*M149/2,0),0)</f>
        <v>0</v>
      </c>
      <c r="Q149" s="89">
        <f t="shared" si="11"/>
        <v>0</v>
      </c>
      <c r="R149" s="90">
        <f t="shared" si="12"/>
        <v>0</v>
      </c>
    </row>
    <row r="150" spans="1:18" x14ac:dyDescent="0.2">
      <c r="A150" s="73" t="str">
        <f t="shared" si="9"/>
        <v>-</v>
      </c>
      <c r="B150" s="73">
        <v>149</v>
      </c>
      <c r="C150" s="121"/>
      <c r="D150" s="9"/>
      <c r="E150" s="10"/>
      <c r="F150" s="11"/>
      <c r="G150" s="9"/>
      <c r="H150" s="86" t="str">
        <f>IFERROR(VLOOKUP(G150,'Service Details'!$D$5:$F$21,2,TRUE),"")</f>
        <v/>
      </c>
      <c r="I150" s="12"/>
      <c r="J150" s="13"/>
      <c r="K150" s="89">
        <f t="shared" si="10"/>
        <v>0</v>
      </c>
      <c r="L150" s="90">
        <v>0</v>
      </c>
      <c r="M150" s="91">
        <f>IFERROR(IF('Company Details'!$C$9="Yes",(VLOOKUP(Transaction!G150,'Service Details'!$D$5:$F$29,3)),0%),0)</f>
        <v>0</v>
      </c>
      <c r="N150" s="89">
        <f>IFERROR(IF('Company Details'!C156=(VLOOKUP(Transaction!F150,'Customer Details'!$B$3:$D$32,2)),0,L150*M150),0)</f>
        <v>0</v>
      </c>
      <c r="O150" s="92">
        <f>IFERROR(IF('Company Details'!C156=(VLOOKUP(Transaction!F150,'Customer Details'!$B$3:$D$32,2)),L150*M150/2,0),0)</f>
        <v>0</v>
      </c>
      <c r="P150" s="92">
        <f>IFERROR(IF('Company Details'!C156=(VLOOKUP(Transaction!F150,'Customer Details'!$B$3:$D$32,2)),L150*M150/2,0),0)</f>
        <v>0</v>
      </c>
      <c r="Q150" s="89">
        <f t="shared" si="11"/>
        <v>0</v>
      </c>
      <c r="R150" s="90">
        <f t="shared" si="12"/>
        <v>0</v>
      </c>
    </row>
    <row r="151" spans="1:18" x14ac:dyDescent="0.2">
      <c r="A151" s="73" t="str">
        <f t="shared" si="9"/>
        <v>-</v>
      </c>
      <c r="B151" s="73">
        <v>150</v>
      </c>
      <c r="C151" s="121"/>
      <c r="D151" s="9"/>
      <c r="E151" s="10"/>
      <c r="F151" s="11"/>
      <c r="G151" s="9"/>
      <c r="H151" s="86" t="str">
        <f>IFERROR(VLOOKUP(G151,'Service Details'!$D$5:$F$21,2,TRUE),"")</f>
        <v/>
      </c>
      <c r="I151" s="12"/>
      <c r="J151" s="13"/>
      <c r="K151" s="89">
        <f t="shared" si="10"/>
        <v>0</v>
      </c>
      <c r="L151" s="90">
        <v>0</v>
      </c>
      <c r="M151" s="91">
        <f>IFERROR(IF('Company Details'!$C$9="Yes",(VLOOKUP(Transaction!G151,'Service Details'!$D$5:$F$29,3)),0%),0)</f>
        <v>0</v>
      </c>
      <c r="N151" s="89">
        <f>IFERROR(IF('Company Details'!C157=(VLOOKUP(Transaction!F151,'Customer Details'!$B$3:$D$32,2)),0,L151*M151),0)</f>
        <v>0</v>
      </c>
      <c r="O151" s="92">
        <f>IFERROR(IF('Company Details'!C157=(VLOOKUP(Transaction!F151,'Customer Details'!$B$3:$D$32,2)),L151*M151/2,0),0)</f>
        <v>0</v>
      </c>
      <c r="P151" s="92">
        <f>IFERROR(IF('Company Details'!C157=(VLOOKUP(Transaction!F151,'Customer Details'!$B$3:$D$32,2)),L151*M151/2,0),0)</f>
        <v>0</v>
      </c>
      <c r="Q151" s="89">
        <f t="shared" si="11"/>
        <v>0</v>
      </c>
      <c r="R151" s="90">
        <f t="shared" si="12"/>
        <v>0</v>
      </c>
    </row>
    <row r="152" spans="1:18" x14ac:dyDescent="0.2">
      <c r="A152" s="73" t="str">
        <f t="shared" si="9"/>
        <v>-</v>
      </c>
      <c r="B152" s="73">
        <v>151</v>
      </c>
      <c r="C152" s="121"/>
      <c r="D152" s="9"/>
      <c r="E152" s="10"/>
      <c r="F152" s="11"/>
      <c r="G152" s="9"/>
      <c r="H152" s="86" t="str">
        <f>IFERROR(VLOOKUP(G152,'Service Details'!$D$5:$F$21,2,TRUE),"")</f>
        <v/>
      </c>
      <c r="I152" s="12"/>
      <c r="J152" s="13"/>
      <c r="K152" s="89">
        <f t="shared" si="10"/>
        <v>0</v>
      </c>
      <c r="L152" s="90">
        <v>0</v>
      </c>
      <c r="M152" s="91">
        <f>IFERROR(IF('Company Details'!$C$9="Yes",(VLOOKUP(Transaction!G152,'Service Details'!$D$5:$F$29,3)),0%),0)</f>
        <v>0</v>
      </c>
      <c r="N152" s="89">
        <f>IFERROR(IF('Company Details'!C158=(VLOOKUP(Transaction!F152,'Customer Details'!$B$3:$D$32,2)),0,L152*M152),0)</f>
        <v>0</v>
      </c>
      <c r="O152" s="92">
        <f>IFERROR(IF('Company Details'!C158=(VLOOKUP(Transaction!F152,'Customer Details'!$B$3:$D$32,2)),L152*M152/2,0),0)</f>
        <v>0</v>
      </c>
      <c r="P152" s="92">
        <f>IFERROR(IF('Company Details'!C158=(VLOOKUP(Transaction!F152,'Customer Details'!$B$3:$D$32,2)),L152*M152/2,0),0)</f>
        <v>0</v>
      </c>
      <c r="Q152" s="89">
        <f t="shared" si="11"/>
        <v>0</v>
      </c>
      <c r="R152" s="90">
        <f t="shared" si="12"/>
        <v>0</v>
      </c>
    </row>
    <row r="153" spans="1:18" x14ac:dyDescent="0.2">
      <c r="A153" s="73" t="str">
        <f t="shared" si="9"/>
        <v>-</v>
      </c>
      <c r="B153" s="73">
        <v>152</v>
      </c>
      <c r="C153" s="121"/>
      <c r="D153" s="9"/>
      <c r="E153" s="10"/>
      <c r="F153" s="11"/>
      <c r="G153" s="9"/>
      <c r="H153" s="86" t="str">
        <f>IFERROR(VLOOKUP(G153,'Service Details'!$D$5:$F$21,2,TRUE),"")</f>
        <v/>
      </c>
      <c r="I153" s="12"/>
      <c r="J153" s="13"/>
      <c r="K153" s="89">
        <f t="shared" si="10"/>
        <v>0</v>
      </c>
      <c r="L153" s="90">
        <v>0</v>
      </c>
      <c r="M153" s="91">
        <f>IFERROR(IF('Company Details'!$C$9="Yes",(VLOOKUP(Transaction!G153,'Service Details'!$D$5:$F$29,3)),0%),0)</f>
        <v>0</v>
      </c>
      <c r="N153" s="89">
        <f>IFERROR(IF('Company Details'!C159=(VLOOKUP(Transaction!F153,'Customer Details'!$B$3:$D$32,2)),0,L153*M153),0)</f>
        <v>0</v>
      </c>
      <c r="O153" s="92">
        <f>IFERROR(IF('Company Details'!C159=(VLOOKUP(Transaction!F153,'Customer Details'!$B$3:$D$32,2)),L153*M153/2,0),0)</f>
        <v>0</v>
      </c>
      <c r="P153" s="92">
        <f>IFERROR(IF('Company Details'!C159=(VLOOKUP(Transaction!F153,'Customer Details'!$B$3:$D$32,2)),L153*M153/2,0),0)</f>
        <v>0</v>
      </c>
      <c r="Q153" s="89">
        <f t="shared" si="11"/>
        <v>0</v>
      </c>
      <c r="R153" s="90">
        <f t="shared" si="12"/>
        <v>0</v>
      </c>
    </row>
    <row r="154" spans="1:18" x14ac:dyDescent="0.2">
      <c r="A154" s="73" t="str">
        <f t="shared" si="9"/>
        <v>-</v>
      </c>
      <c r="B154" s="73">
        <v>153</v>
      </c>
      <c r="C154" s="121"/>
      <c r="D154" s="9"/>
      <c r="E154" s="10"/>
      <c r="F154" s="11"/>
      <c r="G154" s="9"/>
      <c r="H154" s="86" t="str">
        <f>IFERROR(VLOOKUP(G154,'Service Details'!$D$5:$F$21,2,TRUE),"")</f>
        <v/>
      </c>
      <c r="I154" s="12"/>
      <c r="J154" s="13"/>
      <c r="K154" s="89">
        <f t="shared" si="10"/>
        <v>0</v>
      </c>
      <c r="L154" s="90">
        <v>0</v>
      </c>
      <c r="M154" s="91">
        <f>IFERROR(IF('Company Details'!$C$9="Yes",(VLOOKUP(Transaction!G154,'Service Details'!$D$5:$F$29,3)),0%),0)</f>
        <v>0</v>
      </c>
      <c r="N154" s="89">
        <f>IFERROR(IF('Company Details'!C160=(VLOOKUP(Transaction!F154,'Customer Details'!$B$3:$D$32,2)),0,L154*M154),0)</f>
        <v>0</v>
      </c>
      <c r="O154" s="92">
        <f>IFERROR(IF('Company Details'!C160=(VLOOKUP(Transaction!F154,'Customer Details'!$B$3:$D$32,2)),L154*M154/2,0),0)</f>
        <v>0</v>
      </c>
      <c r="P154" s="92">
        <f>IFERROR(IF('Company Details'!C160=(VLOOKUP(Transaction!F154,'Customer Details'!$B$3:$D$32,2)),L154*M154/2,0),0)</f>
        <v>0</v>
      </c>
      <c r="Q154" s="89">
        <f t="shared" si="11"/>
        <v>0</v>
      </c>
      <c r="R154" s="90">
        <f t="shared" si="12"/>
        <v>0</v>
      </c>
    </row>
    <row r="155" spans="1:18" x14ac:dyDescent="0.2">
      <c r="A155" s="73" t="str">
        <f t="shared" si="9"/>
        <v>-</v>
      </c>
      <c r="B155" s="73">
        <v>154</v>
      </c>
      <c r="C155" s="121"/>
      <c r="D155" s="9"/>
      <c r="E155" s="10"/>
      <c r="F155" s="11"/>
      <c r="G155" s="9"/>
      <c r="H155" s="86" t="str">
        <f>IFERROR(VLOOKUP(G155,'Service Details'!$D$5:$F$21,2,TRUE),"")</f>
        <v/>
      </c>
      <c r="I155" s="12"/>
      <c r="J155" s="13"/>
      <c r="K155" s="89">
        <f t="shared" si="10"/>
        <v>0</v>
      </c>
      <c r="L155" s="90">
        <v>0</v>
      </c>
      <c r="M155" s="91">
        <f>IFERROR(IF('Company Details'!$C$9="Yes",(VLOOKUP(Transaction!G155,'Service Details'!$D$5:$F$29,3)),0%),0)</f>
        <v>0</v>
      </c>
      <c r="N155" s="89">
        <f>IFERROR(IF('Company Details'!C161=(VLOOKUP(Transaction!F155,'Customer Details'!$B$3:$D$32,2)),0,L155*M155),0)</f>
        <v>0</v>
      </c>
      <c r="O155" s="92">
        <f>IFERROR(IF('Company Details'!C161=(VLOOKUP(Transaction!F155,'Customer Details'!$B$3:$D$32,2)),L155*M155/2,0),0)</f>
        <v>0</v>
      </c>
      <c r="P155" s="92">
        <f>IFERROR(IF('Company Details'!C161=(VLOOKUP(Transaction!F155,'Customer Details'!$B$3:$D$32,2)),L155*M155/2,0),0)</f>
        <v>0</v>
      </c>
      <c r="Q155" s="89">
        <f t="shared" si="11"/>
        <v>0</v>
      </c>
      <c r="R155" s="90">
        <f t="shared" si="12"/>
        <v>0</v>
      </c>
    </row>
    <row r="156" spans="1:18" x14ac:dyDescent="0.2">
      <c r="A156" s="73" t="str">
        <f t="shared" si="9"/>
        <v>-</v>
      </c>
      <c r="B156" s="73">
        <v>155</v>
      </c>
      <c r="C156" s="121"/>
      <c r="D156" s="9"/>
      <c r="E156" s="10"/>
      <c r="F156" s="11"/>
      <c r="G156" s="9"/>
      <c r="H156" s="86" t="str">
        <f>IFERROR(VLOOKUP(G156,'Service Details'!$D$5:$F$21,2,TRUE),"")</f>
        <v/>
      </c>
      <c r="I156" s="12"/>
      <c r="J156" s="13"/>
      <c r="K156" s="89">
        <f t="shared" si="10"/>
        <v>0</v>
      </c>
      <c r="L156" s="90">
        <v>0</v>
      </c>
      <c r="M156" s="91">
        <f>IFERROR(IF('Company Details'!$C$9="Yes",(VLOOKUP(Transaction!G156,'Service Details'!$D$5:$F$29,3)),0%),0)</f>
        <v>0</v>
      </c>
      <c r="N156" s="89">
        <f>IFERROR(IF('Company Details'!C162=(VLOOKUP(Transaction!F156,'Customer Details'!$B$3:$D$32,2)),0,L156*M156),0)</f>
        <v>0</v>
      </c>
      <c r="O156" s="92">
        <f>IFERROR(IF('Company Details'!C162=(VLOOKUP(Transaction!F156,'Customer Details'!$B$3:$D$32,2)),L156*M156/2,0),0)</f>
        <v>0</v>
      </c>
      <c r="P156" s="92">
        <f>IFERROR(IF('Company Details'!C162=(VLOOKUP(Transaction!F156,'Customer Details'!$B$3:$D$32,2)),L156*M156/2,0),0)</f>
        <v>0</v>
      </c>
      <c r="Q156" s="89">
        <f t="shared" si="11"/>
        <v>0</v>
      </c>
      <c r="R156" s="90">
        <f t="shared" si="12"/>
        <v>0</v>
      </c>
    </row>
    <row r="157" spans="1:18" x14ac:dyDescent="0.2">
      <c r="A157" s="73" t="str">
        <f t="shared" si="9"/>
        <v>-</v>
      </c>
      <c r="B157" s="73">
        <v>156</v>
      </c>
      <c r="C157" s="121"/>
      <c r="D157" s="9"/>
      <c r="E157" s="10"/>
      <c r="F157" s="11"/>
      <c r="G157" s="9"/>
      <c r="H157" s="86" t="str">
        <f>IFERROR(VLOOKUP(G157,'Service Details'!$D$5:$F$21,2,TRUE),"")</f>
        <v/>
      </c>
      <c r="I157" s="12"/>
      <c r="J157" s="13"/>
      <c r="K157" s="89">
        <f t="shared" si="10"/>
        <v>0</v>
      </c>
      <c r="L157" s="90">
        <v>0</v>
      </c>
      <c r="M157" s="91">
        <f>IFERROR(IF('Company Details'!$C$9="Yes",(VLOOKUP(Transaction!G157,'Service Details'!$D$5:$F$29,3)),0%),0)</f>
        <v>0</v>
      </c>
      <c r="N157" s="89">
        <f>IFERROR(IF('Company Details'!C163=(VLOOKUP(Transaction!F157,'Customer Details'!$B$3:$D$32,2)),0,L157*M157),0)</f>
        <v>0</v>
      </c>
      <c r="O157" s="92">
        <f>IFERROR(IF('Company Details'!C163=(VLOOKUP(Transaction!F157,'Customer Details'!$B$3:$D$32,2)),L157*M157/2,0),0)</f>
        <v>0</v>
      </c>
      <c r="P157" s="92">
        <f>IFERROR(IF('Company Details'!C163=(VLOOKUP(Transaction!F157,'Customer Details'!$B$3:$D$32,2)),L157*M157/2,0),0)</f>
        <v>0</v>
      </c>
      <c r="Q157" s="89">
        <f t="shared" si="11"/>
        <v>0</v>
      </c>
      <c r="R157" s="90">
        <f t="shared" si="12"/>
        <v>0</v>
      </c>
    </row>
    <row r="158" spans="1:18" x14ac:dyDescent="0.2">
      <c r="A158" s="73" t="str">
        <f t="shared" si="9"/>
        <v>-</v>
      </c>
      <c r="B158" s="73">
        <v>157</v>
      </c>
      <c r="C158" s="121"/>
      <c r="D158" s="9"/>
      <c r="E158" s="10"/>
      <c r="F158" s="11"/>
      <c r="G158" s="9"/>
      <c r="H158" s="86" t="str">
        <f>IFERROR(VLOOKUP(G158,'Service Details'!$D$5:$F$21,2,TRUE),"")</f>
        <v/>
      </c>
      <c r="I158" s="12"/>
      <c r="J158" s="13"/>
      <c r="K158" s="89">
        <f t="shared" si="10"/>
        <v>0</v>
      </c>
      <c r="L158" s="90">
        <v>0</v>
      </c>
      <c r="M158" s="91">
        <f>IFERROR(IF('Company Details'!$C$9="Yes",(VLOOKUP(Transaction!G158,'Service Details'!$D$5:$F$29,3)),0%),0)</f>
        <v>0</v>
      </c>
      <c r="N158" s="89">
        <f>IFERROR(IF('Company Details'!C164=(VLOOKUP(Transaction!F158,'Customer Details'!$B$3:$D$32,2)),0,L158*M158),0)</f>
        <v>0</v>
      </c>
      <c r="O158" s="92">
        <f>IFERROR(IF('Company Details'!C164=(VLOOKUP(Transaction!F158,'Customer Details'!$B$3:$D$32,2)),L158*M158/2,0),0)</f>
        <v>0</v>
      </c>
      <c r="P158" s="92">
        <f>IFERROR(IF('Company Details'!C164=(VLOOKUP(Transaction!F158,'Customer Details'!$B$3:$D$32,2)),L158*M158/2,0),0)</f>
        <v>0</v>
      </c>
      <c r="Q158" s="89">
        <f t="shared" si="11"/>
        <v>0</v>
      </c>
      <c r="R158" s="90">
        <f t="shared" si="12"/>
        <v>0</v>
      </c>
    </row>
    <row r="159" spans="1:18" x14ac:dyDescent="0.2">
      <c r="A159" s="73" t="str">
        <f t="shared" si="9"/>
        <v>-</v>
      </c>
      <c r="B159" s="73">
        <v>158</v>
      </c>
      <c r="C159" s="121"/>
      <c r="D159" s="9"/>
      <c r="E159" s="10"/>
      <c r="F159" s="11"/>
      <c r="G159" s="9"/>
      <c r="H159" s="86" t="str">
        <f>IFERROR(VLOOKUP(G159,'Service Details'!$D$5:$F$21,2,TRUE),"")</f>
        <v/>
      </c>
      <c r="I159" s="12"/>
      <c r="J159" s="13"/>
      <c r="K159" s="89">
        <f t="shared" si="10"/>
        <v>0</v>
      </c>
      <c r="L159" s="90">
        <v>0</v>
      </c>
      <c r="M159" s="91">
        <f>IFERROR(IF('Company Details'!$C$9="Yes",(VLOOKUP(Transaction!G159,'Service Details'!$D$5:$F$29,3)),0%),0)</f>
        <v>0</v>
      </c>
      <c r="N159" s="89">
        <f>IFERROR(IF('Company Details'!C165=(VLOOKUP(Transaction!F159,'Customer Details'!$B$3:$D$32,2)),0,L159*M159),0)</f>
        <v>0</v>
      </c>
      <c r="O159" s="92">
        <f>IFERROR(IF('Company Details'!C165=(VLOOKUP(Transaction!F159,'Customer Details'!$B$3:$D$32,2)),L159*M159/2,0),0)</f>
        <v>0</v>
      </c>
      <c r="P159" s="92">
        <f>IFERROR(IF('Company Details'!C165=(VLOOKUP(Transaction!F159,'Customer Details'!$B$3:$D$32,2)),L159*M159/2,0),0)</f>
        <v>0</v>
      </c>
      <c r="Q159" s="89">
        <f t="shared" si="11"/>
        <v>0</v>
      </c>
      <c r="R159" s="90">
        <f t="shared" si="12"/>
        <v>0</v>
      </c>
    </row>
    <row r="160" spans="1:18" x14ac:dyDescent="0.2">
      <c r="A160" s="73" t="str">
        <f t="shared" si="9"/>
        <v>-</v>
      </c>
      <c r="B160" s="73">
        <v>159</v>
      </c>
      <c r="C160" s="121"/>
      <c r="D160" s="9"/>
      <c r="E160" s="10"/>
      <c r="F160" s="11"/>
      <c r="G160" s="9"/>
      <c r="H160" s="86" t="str">
        <f>IFERROR(VLOOKUP(G160,'Service Details'!$D$5:$F$21,2,TRUE),"")</f>
        <v/>
      </c>
      <c r="I160" s="12"/>
      <c r="J160" s="13"/>
      <c r="K160" s="89">
        <f t="shared" si="10"/>
        <v>0</v>
      </c>
      <c r="L160" s="90">
        <v>0</v>
      </c>
      <c r="M160" s="91">
        <f>IFERROR(IF('Company Details'!$C$9="Yes",(VLOOKUP(Transaction!G160,'Service Details'!$D$5:$F$29,3)),0%),0)</f>
        <v>0</v>
      </c>
      <c r="N160" s="89">
        <f>IFERROR(IF('Company Details'!C166=(VLOOKUP(Transaction!F160,'Customer Details'!$B$3:$D$32,2)),0,L160*M160),0)</f>
        <v>0</v>
      </c>
      <c r="O160" s="92">
        <f>IFERROR(IF('Company Details'!C166=(VLOOKUP(Transaction!F160,'Customer Details'!$B$3:$D$32,2)),L160*M160/2,0),0)</f>
        <v>0</v>
      </c>
      <c r="P160" s="92">
        <f>IFERROR(IF('Company Details'!C166=(VLOOKUP(Transaction!F160,'Customer Details'!$B$3:$D$32,2)),L160*M160/2,0),0)</f>
        <v>0</v>
      </c>
      <c r="Q160" s="89">
        <f t="shared" si="11"/>
        <v>0</v>
      </c>
      <c r="R160" s="90">
        <f t="shared" si="12"/>
        <v>0</v>
      </c>
    </row>
    <row r="161" spans="1:18" x14ac:dyDescent="0.2">
      <c r="A161" s="73" t="str">
        <f t="shared" si="9"/>
        <v>-</v>
      </c>
      <c r="B161" s="73">
        <v>160</v>
      </c>
      <c r="C161" s="121"/>
      <c r="D161" s="9"/>
      <c r="E161" s="10"/>
      <c r="F161" s="11"/>
      <c r="G161" s="9"/>
      <c r="H161" s="86" t="str">
        <f>IFERROR(VLOOKUP(G161,'Service Details'!$D$5:$F$21,2,TRUE),"")</f>
        <v/>
      </c>
      <c r="I161" s="12"/>
      <c r="J161" s="13"/>
      <c r="K161" s="89">
        <f t="shared" si="10"/>
        <v>0</v>
      </c>
      <c r="L161" s="90">
        <v>0</v>
      </c>
      <c r="M161" s="91">
        <f>IFERROR(IF('Company Details'!$C$9="Yes",(VLOOKUP(Transaction!G161,'Service Details'!$D$5:$F$29,3)),0%),0)</f>
        <v>0</v>
      </c>
      <c r="N161" s="89">
        <f>IFERROR(IF('Company Details'!C167=(VLOOKUP(Transaction!F161,'Customer Details'!$B$3:$D$32,2)),0,L161*M161),0)</f>
        <v>0</v>
      </c>
      <c r="O161" s="92">
        <f>IFERROR(IF('Company Details'!C167=(VLOOKUP(Transaction!F161,'Customer Details'!$B$3:$D$32,2)),L161*M161/2,0),0)</f>
        <v>0</v>
      </c>
      <c r="P161" s="92">
        <f>IFERROR(IF('Company Details'!C167=(VLOOKUP(Transaction!F161,'Customer Details'!$B$3:$D$32,2)),L161*M161/2,0),0)</f>
        <v>0</v>
      </c>
      <c r="Q161" s="89">
        <f t="shared" si="11"/>
        <v>0</v>
      </c>
      <c r="R161" s="90">
        <f t="shared" si="12"/>
        <v>0</v>
      </c>
    </row>
    <row r="162" spans="1:18" x14ac:dyDescent="0.2">
      <c r="A162" s="73" t="str">
        <f t="shared" si="9"/>
        <v>-</v>
      </c>
      <c r="B162" s="73">
        <v>161</v>
      </c>
      <c r="C162" s="121"/>
      <c r="D162" s="9"/>
      <c r="E162" s="10"/>
      <c r="F162" s="11"/>
      <c r="G162" s="9"/>
      <c r="H162" s="86" t="str">
        <f>IFERROR(VLOOKUP(G162,'Service Details'!$D$5:$F$21,2,TRUE),"")</f>
        <v/>
      </c>
      <c r="I162" s="12"/>
      <c r="J162" s="13"/>
      <c r="K162" s="89">
        <f t="shared" si="10"/>
        <v>0</v>
      </c>
      <c r="L162" s="90">
        <v>0</v>
      </c>
      <c r="M162" s="91">
        <f>IFERROR(IF('Company Details'!$C$9="Yes",(VLOOKUP(Transaction!G162,'Service Details'!$D$5:$F$29,3)),0%),0)</f>
        <v>0</v>
      </c>
      <c r="N162" s="89">
        <f>IFERROR(IF('Company Details'!C168=(VLOOKUP(Transaction!F162,'Customer Details'!$B$3:$D$32,2)),0,L162*M162),0)</f>
        <v>0</v>
      </c>
      <c r="O162" s="92">
        <f>IFERROR(IF('Company Details'!C168=(VLOOKUP(Transaction!F162,'Customer Details'!$B$3:$D$32,2)),L162*M162/2,0),0)</f>
        <v>0</v>
      </c>
      <c r="P162" s="92">
        <f>IFERROR(IF('Company Details'!C168=(VLOOKUP(Transaction!F162,'Customer Details'!$B$3:$D$32,2)),L162*M162/2,0),0)</f>
        <v>0</v>
      </c>
      <c r="Q162" s="89">
        <f t="shared" si="11"/>
        <v>0</v>
      </c>
      <c r="R162" s="90">
        <f t="shared" si="12"/>
        <v>0</v>
      </c>
    </row>
    <row r="163" spans="1:18" x14ac:dyDescent="0.2">
      <c r="A163" s="73" t="str">
        <f t="shared" si="9"/>
        <v>-</v>
      </c>
      <c r="B163" s="73">
        <v>162</v>
      </c>
      <c r="C163" s="121"/>
      <c r="D163" s="9"/>
      <c r="E163" s="10"/>
      <c r="F163" s="11"/>
      <c r="G163" s="9"/>
      <c r="H163" s="86" t="str">
        <f>IFERROR(VLOOKUP(G163,'Service Details'!$D$5:$F$21,2,TRUE),"")</f>
        <v/>
      </c>
      <c r="I163" s="12"/>
      <c r="J163" s="13"/>
      <c r="K163" s="89">
        <f t="shared" si="10"/>
        <v>0</v>
      </c>
      <c r="L163" s="90">
        <v>0</v>
      </c>
      <c r="M163" s="91">
        <f>IFERROR(IF('Company Details'!$C$9="Yes",(VLOOKUP(Transaction!G163,'Service Details'!$D$5:$F$29,3)),0%),0)</f>
        <v>0</v>
      </c>
      <c r="N163" s="89">
        <f>IFERROR(IF('Company Details'!C169=(VLOOKUP(Transaction!F163,'Customer Details'!$B$3:$D$32,2)),0,L163*M163),0)</f>
        <v>0</v>
      </c>
      <c r="O163" s="92">
        <f>IFERROR(IF('Company Details'!C169=(VLOOKUP(Transaction!F163,'Customer Details'!$B$3:$D$32,2)),L163*M163/2,0),0)</f>
        <v>0</v>
      </c>
      <c r="P163" s="92">
        <f>IFERROR(IF('Company Details'!C169=(VLOOKUP(Transaction!F163,'Customer Details'!$B$3:$D$32,2)),L163*M163/2,0),0)</f>
        <v>0</v>
      </c>
      <c r="Q163" s="89">
        <f t="shared" si="11"/>
        <v>0</v>
      </c>
      <c r="R163" s="90">
        <f t="shared" si="12"/>
        <v>0</v>
      </c>
    </row>
    <row r="164" spans="1:18" x14ac:dyDescent="0.2">
      <c r="A164" s="73" t="str">
        <f t="shared" si="9"/>
        <v>-</v>
      </c>
      <c r="B164" s="73">
        <v>163</v>
      </c>
      <c r="C164" s="121"/>
      <c r="D164" s="9"/>
      <c r="E164" s="10"/>
      <c r="F164" s="11"/>
      <c r="G164" s="9"/>
      <c r="H164" s="86" t="str">
        <f>IFERROR(VLOOKUP(G164,'Service Details'!$D$5:$F$21,2,TRUE),"")</f>
        <v/>
      </c>
      <c r="I164" s="12"/>
      <c r="J164" s="13"/>
      <c r="K164" s="89">
        <f t="shared" si="10"/>
        <v>0</v>
      </c>
      <c r="L164" s="90">
        <v>0</v>
      </c>
      <c r="M164" s="91">
        <f>IFERROR(IF('Company Details'!$C$9="Yes",(VLOOKUP(Transaction!G164,'Service Details'!$D$5:$F$29,3)),0%),0)</f>
        <v>0</v>
      </c>
      <c r="N164" s="89">
        <f>IFERROR(IF('Company Details'!C170=(VLOOKUP(Transaction!F164,'Customer Details'!$B$3:$D$32,2)),0,L164*M164),0)</f>
        <v>0</v>
      </c>
      <c r="O164" s="92">
        <f>IFERROR(IF('Company Details'!C170=(VLOOKUP(Transaction!F164,'Customer Details'!$B$3:$D$32,2)),L164*M164/2,0),0)</f>
        <v>0</v>
      </c>
      <c r="P164" s="92">
        <f>IFERROR(IF('Company Details'!C170=(VLOOKUP(Transaction!F164,'Customer Details'!$B$3:$D$32,2)),L164*M164/2,0),0)</f>
        <v>0</v>
      </c>
      <c r="Q164" s="89">
        <f t="shared" si="11"/>
        <v>0</v>
      </c>
      <c r="R164" s="90">
        <f t="shared" si="12"/>
        <v>0</v>
      </c>
    </row>
    <row r="165" spans="1:18" x14ac:dyDescent="0.2">
      <c r="A165" s="73" t="str">
        <f t="shared" si="9"/>
        <v>-</v>
      </c>
      <c r="B165" s="73">
        <v>164</v>
      </c>
      <c r="C165" s="121"/>
      <c r="D165" s="9"/>
      <c r="E165" s="10"/>
      <c r="F165" s="11"/>
      <c r="G165" s="9"/>
      <c r="H165" s="86" t="str">
        <f>IFERROR(VLOOKUP(G165,'Service Details'!$D$5:$F$21,2,TRUE),"")</f>
        <v/>
      </c>
      <c r="I165" s="12"/>
      <c r="J165" s="13"/>
      <c r="K165" s="89">
        <f t="shared" si="10"/>
        <v>0</v>
      </c>
      <c r="L165" s="90">
        <v>0</v>
      </c>
      <c r="M165" s="91">
        <f>IFERROR(IF('Company Details'!$C$9="Yes",(VLOOKUP(Transaction!G165,'Service Details'!$D$5:$F$29,3)),0%),0)</f>
        <v>0</v>
      </c>
      <c r="N165" s="89">
        <f>IFERROR(IF('Company Details'!C171=(VLOOKUP(Transaction!F165,'Customer Details'!$B$3:$D$32,2)),0,L165*M165),0)</f>
        <v>0</v>
      </c>
      <c r="O165" s="92">
        <f>IFERROR(IF('Company Details'!C171=(VLOOKUP(Transaction!F165,'Customer Details'!$B$3:$D$32,2)),L165*M165/2,0),0)</f>
        <v>0</v>
      </c>
      <c r="P165" s="92">
        <f>IFERROR(IF('Company Details'!C171=(VLOOKUP(Transaction!F165,'Customer Details'!$B$3:$D$32,2)),L165*M165/2,0),0)</f>
        <v>0</v>
      </c>
      <c r="Q165" s="89">
        <f t="shared" si="11"/>
        <v>0</v>
      </c>
      <c r="R165" s="90">
        <f t="shared" si="12"/>
        <v>0</v>
      </c>
    </row>
    <row r="166" spans="1:18" x14ac:dyDescent="0.2">
      <c r="A166" s="73" t="str">
        <f t="shared" si="9"/>
        <v>-</v>
      </c>
      <c r="B166" s="73">
        <v>165</v>
      </c>
      <c r="C166" s="121"/>
      <c r="D166" s="9"/>
      <c r="E166" s="10"/>
      <c r="F166" s="11"/>
      <c r="G166" s="9"/>
      <c r="H166" s="86" t="str">
        <f>IFERROR(VLOOKUP(G166,'Service Details'!$D$5:$F$21,2,TRUE),"")</f>
        <v/>
      </c>
      <c r="I166" s="12"/>
      <c r="J166" s="13"/>
      <c r="K166" s="89">
        <f t="shared" si="10"/>
        <v>0</v>
      </c>
      <c r="L166" s="90">
        <v>0</v>
      </c>
      <c r="M166" s="91">
        <f>IFERROR(IF('Company Details'!$C$9="Yes",(VLOOKUP(Transaction!G166,'Service Details'!$D$5:$F$29,3)),0%),0)</f>
        <v>0</v>
      </c>
      <c r="N166" s="89">
        <f>IFERROR(IF('Company Details'!C172=(VLOOKUP(Transaction!F166,'Customer Details'!$B$3:$D$32,2)),0,L166*M166),0)</f>
        <v>0</v>
      </c>
      <c r="O166" s="92">
        <f>IFERROR(IF('Company Details'!C172=(VLOOKUP(Transaction!F166,'Customer Details'!$B$3:$D$32,2)),L166*M166/2,0),0)</f>
        <v>0</v>
      </c>
      <c r="P166" s="92">
        <f>IFERROR(IF('Company Details'!C172=(VLOOKUP(Transaction!F166,'Customer Details'!$B$3:$D$32,2)),L166*M166/2,0),0)</f>
        <v>0</v>
      </c>
      <c r="Q166" s="89">
        <f t="shared" si="11"/>
        <v>0</v>
      </c>
      <c r="R166" s="90">
        <f t="shared" si="12"/>
        <v>0</v>
      </c>
    </row>
    <row r="167" spans="1:18" x14ac:dyDescent="0.2">
      <c r="A167" s="73" t="str">
        <f t="shared" si="9"/>
        <v>-</v>
      </c>
      <c r="B167" s="73">
        <v>166</v>
      </c>
      <c r="C167" s="121"/>
      <c r="D167" s="9"/>
      <c r="E167" s="10"/>
      <c r="F167" s="11"/>
      <c r="G167" s="9"/>
      <c r="H167" s="86" t="str">
        <f>IFERROR(VLOOKUP(G167,'Service Details'!$D$5:$F$21,2,TRUE),"")</f>
        <v/>
      </c>
      <c r="I167" s="12"/>
      <c r="J167" s="13"/>
      <c r="K167" s="89">
        <f t="shared" si="10"/>
        <v>0</v>
      </c>
      <c r="L167" s="90">
        <v>0</v>
      </c>
      <c r="M167" s="91">
        <f>IFERROR(IF('Company Details'!$C$9="Yes",(VLOOKUP(Transaction!G167,'Service Details'!$D$5:$F$29,3)),0%),0)</f>
        <v>0</v>
      </c>
      <c r="N167" s="89">
        <f>IFERROR(IF('Company Details'!C173=(VLOOKUP(Transaction!F167,'Customer Details'!$B$3:$D$32,2)),0,L167*M167),0)</f>
        <v>0</v>
      </c>
      <c r="O167" s="92">
        <f>IFERROR(IF('Company Details'!C173=(VLOOKUP(Transaction!F167,'Customer Details'!$B$3:$D$32,2)),L167*M167/2,0),0)</f>
        <v>0</v>
      </c>
      <c r="P167" s="92">
        <f>IFERROR(IF('Company Details'!C173=(VLOOKUP(Transaction!F167,'Customer Details'!$B$3:$D$32,2)),L167*M167/2,0),0)</f>
        <v>0</v>
      </c>
      <c r="Q167" s="89">
        <f t="shared" si="11"/>
        <v>0</v>
      </c>
      <c r="R167" s="90">
        <f t="shared" si="12"/>
        <v>0</v>
      </c>
    </row>
    <row r="168" spans="1:18" x14ac:dyDescent="0.2">
      <c r="A168" s="73" t="str">
        <f t="shared" si="9"/>
        <v>-</v>
      </c>
      <c r="B168" s="73">
        <v>167</v>
      </c>
      <c r="C168" s="121"/>
      <c r="D168" s="9"/>
      <c r="E168" s="10"/>
      <c r="F168" s="11"/>
      <c r="G168" s="9"/>
      <c r="H168" s="86" t="str">
        <f>IFERROR(VLOOKUP(G168,'Service Details'!$D$5:$F$21,2,TRUE),"")</f>
        <v/>
      </c>
      <c r="I168" s="12"/>
      <c r="J168" s="13"/>
      <c r="K168" s="89">
        <f t="shared" si="10"/>
        <v>0</v>
      </c>
      <c r="L168" s="90">
        <v>0</v>
      </c>
      <c r="M168" s="91">
        <f>IFERROR(IF('Company Details'!$C$9="Yes",(VLOOKUP(Transaction!G168,'Service Details'!$D$5:$F$29,3)),0%),0)</f>
        <v>0</v>
      </c>
      <c r="N168" s="89">
        <f>IFERROR(IF('Company Details'!C174=(VLOOKUP(Transaction!F168,'Customer Details'!$B$3:$D$32,2)),0,L168*M168),0)</f>
        <v>0</v>
      </c>
      <c r="O168" s="92">
        <f>IFERROR(IF('Company Details'!C174=(VLOOKUP(Transaction!F168,'Customer Details'!$B$3:$D$32,2)),L168*M168/2,0),0)</f>
        <v>0</v>
      </c>
      <c r="P168" s="92">
        <f>IFERROR(IF('Company Details'!C174=(VLOOKUP(Transaction!F168,'Customer Details'!$B$3:$D$32,2)),L168*M168/2,0),0)</f>
        <v>0</v>
      </c>
      <c r="Q168" s="89">
        <f t="shared" si="11"/>
        <v>0</v>
      </c>
      <c r="R168" s="90">
        <f t="shared" si="12"/>
        <v>0</v>
      </c>
    </row>
    <row r="169" spans="1:18" x14ac:dyDescent="0.2">
      <c r="A169" s="73" t="str">
        <f t="shared" si="9"/>
        <v>-</v>
      </c>
      <c r="B169" s="73">
        <v>168</v>
      </c>
      <c r="C169" s="121"/>
      <c r="D169" s="9"/>
      <c r="E169" s="10"/>
      <c r="F169" s="11"/>
      <c r="G169" s="9"/>
      <c r="H169" s="86" t="str">
        <f>IFERROR(VLOOKUP(G169,'Service Details'!$D$5:$F$21,2,TRUE),"")</f>
        <v/>
      </c>
      <c r="I169" s="12"/>
      <c r="J169" s="13"/>
      <c r="K169" s="89">
        <f t="shared" si="10"/>
        <v>0</v>
      </c>
      <c r="L169" s="90">
        <v>0</v>
      </c>
      <c r="M169" s="91">
        <f>IFERROR(IF('Company Details'!$C$9="Yes",(VLOOKUP(Transaction!G169,'Service Details'!$D$5:$F$29,3)),0%),0)</f>
        <v>0</v>
      </c>
      <c r="N169" s="89">
        <f>IFERROR(IF('Company Details'!C175=(VLOOKUP(Transaction!F169,'Customer Details'!$B$3:$D$32,2)),0,L169*M169),0)</f>
        <v>0</v>
      </c>
      <c r="O169" s="92">
        <f>IFERROR(IF('Company Details'!C175=(VLOOKUP(Transaction!F169,'Customer Details'!$B$3:$D$32,2)),L169*M169/2,0),0)</f>
        <v>0</v>
      </c>
      <c r="P169" s="92">
        <f>IFERROR(IF('Company Details'!C175=(VLOOKUP(Transaction!F169,'Customer Details'!$B$3:$D$32,2)),L169*M169/2,0),0)</f>
        <v>0</v>
      </c>
      <c r="Q169" s="89">
        <f t="shared" si="11"/>
        <v>0</v>
      </c>
      <c r="R169" s="90">
        <f t="shared" si="12"/>
        <v>0</v>
      </c>
    </row>
    <row r="170" spans="1:18" x14ac:dyDescent="0.2">
      <c r="A170" s="73" t="str">
        <f t="shared" si="9"/>
        <v>-</v>
      </c>
      <c r="B170" s="73">
        <v>169</v>
      </c>
      <c r="C170" s="121"/>
      <c r="D170" s="9"/>
      <c r="E170" s="10"/>
      <c r="F170" s="11"/>
      <c r="G170" s="9"/>
      <c r="H170" s="86" t="str">
        <f>IFERROR(VLOOKUP(G170,'Service Details'!$D$5:$F$21,2,TRUE),"")</f>
        <v/>
      </c>
      <c r="I170" s="12"/>
      <c r="J170" s="13"/>
      <c r="K170" s="89">
        <f t="shared" si="10"/>
        <v>0</v>
      </c>
      <c r="L170" s="90">
        <v>0</v>
      </c>
      <c r="M170" s="91">
        <f>IFERROR(IF('Company Details'!$C$9="Yes",(VLOOKUP(Transaction!G170,'Service Details'!$D$5:$F$29,3)),0%),0)</f>
        <v>0</v>
      </c>
      <c r="N170" s="89">
        <f>IFERROR(IF('Company Details'!C176=(VLOOKUP(Transaction!F170,'Customer Details'!$B$3:$D$32,2)),0,L170*M170),0)</f>
        <v>0</v>
      </c>
      <c r="O170" s="92">
        <f>IFERROR(IF('Company Details'!C176=(VLOOKUP(Transaction!F170,'Customer Details'!$B$3:$D$32,2)),L170*M170/2,0),0)</f>
        <v>0</v>
      </c>
      <c r="P170" s="92">
        <f>IFERROR(IF('Company Details'!C176=(VLOOKUP(Transaction!F170,'Customer Details'!$B$3:$D$32,2)),L170*M170/2,0),0)</f>
        <v>0</v>
      </c>
      <c r="Q170" s="89">
        <f t="shared" si="11"/>
        <v>0</v>
      </c>
      <c r="R170" s="90">
        <f t="shared" si="12"/>
        <v>0</v>
      </c>
    </row>
    <row r="171" spans="1:18" x14ac:dyDescent="0.2">
      <c r="A171" s="73" t="str">
        <f t="shared" si="9"/>
        <v>-</v>
      </c>
      <c r="B171" s="73">
        <v>170</v>
      </c>
      <c r="C171" s="121"/>
      <c r="D171" s="9"/>
      <c r="E171" s="10"/>
      <c r="F171" s="11"/>
      <c r="G171" s="9"/>
      <c r="H171" s="86" t="str">
        <f>IFERROR(VLOOKUP(G171,'Service Details'!$D$5:$F$21,2,TRUE),"")</f>
        <v/>
      </c>
      <c r="I171" s="12"/>
      <c r="J171" s="13"/>
      <c r="K171" s="89">
        <f t="shared" si="10"/>
        <v>0</v>
      </c>
      <c r="L171" s="90">
        <v>0</v>
      </c>
      <c r="M171" s="91">
        <f>IFERROR(IF('Company Details'!$C$9="Yes",(VLOOKUP(Transaction!G171,'Service Details'!$D$5:$F$29,3)),0%),0)</f>
        <v>0</v>
      </c>
      <c r="N171" s="89">
        <f>IFERROR(IF('Company Details'!C177=(VLOOKUP(Transaction!F171,'Customer Details'!$B$3:$D$32,2)),0,L171*M171),0)</f>
        <v>0</v>
      </c>
      <c r="O171" s="92">
        <f>IFERROR(IF('Company Details'!C177=(VLOOKUP(Transaction!F171,'Customer Details'!$B$3:$D$32,2)),L171*M171/2,0),0)</f>
        <v>0</v>
      </c>
      <c r="P171" s="92">
        <f>IFERROR(IF('Company Details'!C177=(VLOOKUP(Transaction!F171,'Customer Details'!$B$3:$D$32,2)),L171*M171/2,0),0)</f>
        <v>0</v>
      </c>
      <c r="Q171" s="89">
        <f t="shared" si="11"/>
        <v>0</v>
      </c>
      <c r="R171" s="90">
        <f t="shared" si="12"/>
        <v>0</v>
      </c>
    </row>
    <row r="172" spans="1:18" x14ac:dyDescent="0.2">
      <c r="A172" s="73" t="str">
        <f t="shared" si="9"/>
        <v>-</v>
      </c>
      <c r="B172" s="73">
        <v>171</v>
      </c>
      <c r="C172" s="121"/>
      <c r="D172" s="9"/>
      <c r="E172" s="10"/>
      <c r="F172" s="11"/>
      <c r="G172" s="9"/>
      <c r="H172" s="86" t="str">
        <f>IFERROR(VLOOKUP(G172,'Service Details'!$D$5:$F$21,2,TRUE),"")</f>
        <v/>
      </c>
      <c r="I172" s="12"/>
      <c r="J172" s="13"/>
      <c r="K172" s="89">
        <f t="shared" si="10"/>
        <v>0</v>
      </c>
      <c r="L172" s="90">
        <v>0</v>
      </c>
      <c r="M172" s="91">
        <f>IFERROR(IF('Company Details'!$C$9="Yes",(VLOOKUP(Transaction!G172,'Service Details'!$D$5:$F$29,3)),0%),0)</f>
        <v>0</v>
      </c>
      <c r="N172" s="89">
        <f>IFERROR(IF('Company Details'!C178=(VLOOKUP(Transaction!F172,'Customer Details'!$B$3:$D$32,2)),0,L172*M172),0)</f>
        <v>0</v>
      </c>
      <c r="O172" s="92">
        <f>IFERROR(IF('Company Details'!C178=(VLOOKUP(Transaction!F172,'Customer Details'!$B$3:$D$32,2)),L172*M172/2,0),0)</f>
        <v>0</v>
      </c>
      <c r="P172" s="92">
        <f>IFERROR(IF('Company Details'!C178=(VLOOKUP(Transaction!F172,'Customer Details'!$B$3:$D$32,2)),L172*M172/2,0),0)</f>
        <v>0</v>
      </c>
      <c r="Q172" s="89">
        <f t="shared" si="11"/>
        <v>0</v>
      </c>
      <c r="R172" s="90">
        <f t="shared" si="12"/>
        <v>0</v>
      </c>
    </row>
    <row r="173" spans="1:18" x14ac:dyDescent="0.2">
      <c r="A173" s="73" t="str">
        <f t="shared" si="9"/>
        <v>-</v>
      </c>
      <c r="B173" s="73">
        <v>172</v>
      </c>
      <c r="C173" s="121"/>
      <c r="D173" s="9"/>
      <c r="E173" s="10"/>
      <c r="F173" s="11"/>
      <c r="G173" s="9"/>
      <c r="H173" s="86" t="str">
        <f>IFERROR(VLOOKUP(G173,'Service Details'!$D$5:$F$21,2,TRUE),"")</f>
        <v/>
      </c>
      <c r="I173" s="12"/>
      <c r="J173" s="13"/>
      <c r="K173" s="89">
        <f t="shared" si="10"/>
        <v>0</v>
      </c>
      <c r="L173" s="90">
        <v>0</v>
      </c>
      <c r="M173" s="91">
        <f>IFERROR(IF('Company Details'!$C$9="Yes",(VLOOKUP(Transaction!G173,'Service Details'!$D$5:$F$29,3)),0%),0)</f>
        <v>0</v>
      </c>
      <c r="N173" s="89">
        <f>IFERROR(IF('Company Details'!C179=(VLOOKUP(Transaction!F173,'Customer Details'!$B$3:$D$32,2)),0,L173*M173),0)</f>
        <v>0</v>
      </c>
      <c r="O173" s="92">
        <f>IFERROR(IF('Company Details'!C179=(VLOOKUP(Transaction!F173,'Customer Details'!$B$3:$D$32,2)),L173*M173/2,0),0)</f>
        <v>0</v>
      </c>
      <c r="P173" s="92">
        <f>IFERROR(IF('Company Details'!C179=(VLOOKUP(Transaction!F173,'Customer Details'!$B$3:$D$32,2)),L173*M173/2,0),0)</f>
        <v>0</v>
      </c>
      <c r="Q173" s="89">
        <f t="shared" si="11"/>
        <v>0</v>
      </c>
      <c r="R173" s="90">
        <f t="shared" si="12"/>
        <v>0</v>
      </c>
    </row>
    <row r="174" spans="1:18" x14ac:dyDescent="0.2">
      <c r="A174" s="73" t="str">
        <f t="shared" si="9"/>
        <v>-</v>
      </c>
      <c r="B174" s="73">
        <v>173</v>
      </c>
      <c r="C174" s="121"/>
      <c r="D174" s="9"/>
      <c r="E174" s="10"/>
      <c r="F174" s="11"/>
      <c r="G174" s="9"/>
      <c r="H174" s="86" t="str">
        <f>IFERROR(VLOOKUP(G174,'Service Details'!$D$5:$F$21,2,TRUE),"")</f>
        <v/>
      </c>
      <c r="I174" s="12"/>
      <c r="J174" s="13"/>
      <c r="K174" s="89">
        <f t="shared" si="10"/>
        <v>0</v>
      </c>
      <c r="L174" s="90">
        <v>0</v>
      </c>
      <c r="M174" s="91">
        <f>IFERROR(IF('Company Details'!$C$9="Yes",(VLOOKUP(Transaction!G174,'Service Details'!$D$5:$F$29,3)),0%),0)</f>
        <v>0</v>
      </c>
      <c r="N174" s="89">
        <f>IFERROR(IF('Company Details'!C180=(VLOOKUP(Transaction!F174,'Customer Details'!$B$3:$D$32,2)),0,L174*M174),0)</f>
        <v>0</v>
      </c>
      <c r="O174" s="92">
        <f>IFERROR(IF('Company Details'!C180=(VLOOKUP(Transaction!F174,'Customer Details'!$B$3:$D$32,2)),L174*M174/2,0),0)</f>
        <v>0</v>
      </c>
      <c r="P174" s="92">
        <f>IFERROR(IF('Company Details'!C180=(VLOOKUP(Transaction!F174,'Customer Details'!$B$3:$D$32,2)),L174*M174/2,0),0)</f>
        <v>0</v>
      </c>
      <c r="Q174" s="89">
        <f t="shared" si="11"/>
        <v>0</v>
      </c>
      <c r="R174" s="90">
        <f t="shared" si="12"/>
        <v>0</v>
      </c>
    </row>
    <row r="175" spans="1:18" x14ac:dyDescent="0.2">
      <c r="A175" s="73" t="str">
        <f t="shared" si="9"/>
        <v>-</v>
      </c>
      <c r="B175" s="73">
        <v>174</v>
      </c>
      <c r="C175" s="121"/>
      <c r="D175" s="9"/>
      <c r="E175" s="10"/>
      <c r="F175" s="11"/>
      <c r="G175" s="9"/>
      <c r="H175" s="86" t="str">
        <f>IFERROR(VLOOKUP(G175,'Service Details'!$D$5:$F$21,2,TRUE),"")</f>
        <v/>
      </c>
      <c r="I175" s="12"/>
      <c r="J175" s="13"/>
      <c r="K175" s="89">
        <f t="shared" si="10"/>
        <v>0</v>
      </c>
      <c r="L175" s="90">
        <v>0</v>
      </c>
      <c r="M175" s="91">
        <f>IFERROR(IF('Company Details'!$C$9="Yes",(VLOOKUP(Transaction!G175,'Service Details'!$D$5:$F$29,3)),0%),0)</f>
        <v>0</v>
      </c>
      <c r="N175" s="89">
        <f>IFERROR(IF('Company Details'!C181=(VLOOKUP(Transaction!F175,'Customer Details'!$B$3:$D$32,2)),0,L175*M175),0)</f>
        <v>0</v>
      </c>
      <c r="O175" s="92">
        <f>IFERROR(IF('Company Details'!C181=(VLOOKUP(Transaction!F175,'Customer Details'!$B$3:$D$32,2)),L175*M175/2,0),0)</f>
        <v>0</v>
      </c>
      <c r="P175" s="92">
        <f>IFERROR(IF('Company Details'!C181=(VLOOKUP(Transaction!F175,'Customer Details'!$B$3:$D$32,2)),L175*M175/2,0),0)</f>
        <v>0</v>
      </c>
      <c r="Q175" s="89">
        <f t="shared" si="11"/>
        <v>0</v>
      </c>
      <c r="R175" s="90">
        <f t="shared" si="12"/>
        <v>0</v>
      </c>
    </row>
    <row r="176" spans="1:18" x14ac:dyDescent="0.2">
      <c r="A176" s="73" t="str">
        <f t="shared" si="9"/>
        <v>-</v>
      </c>
      <c r="B176" s="73">
        <v>175</v>
      </c>
      <c r="C176" s="121"/>
      <c r="D176" s="9"/>
      <c r="E176" s="10"/>
      <c r="F176" s="11"/>
      <c r="G176" s="9"/>
      <c r="H176" s="86" t="str">
        <f>IFERROR(VLOOKUP(G176,'Service Details'!$D$5:$F$21,2,TRUE),"")</f>
        <v/>
      </c>
      <c r="I176" s="12"/>
      <c r="J176" s="13"/>
      <c r="K176" s="89">
        <f t="shared" si="10"/>
        <v>0</v>
      </c>
      <c r="L176" s="90">
        <v>0</v>
      </c>
      <c r="M176" s="91">
        <f>IFERROR(IF('Company Details'!$C$9="Yes",(VLOOKUP(Transaction!G176,'Service Details'!$D$5:$F$29,3)),0%),0)</f>
        <v>0</v>
      </c>
      <c r="N176" s="89">
        <f>IFERROR(IF('Company Details'!C182=(VLOOKUP(Transaction!F176,'Customer Details'!$B$3:$D$32,2)),0,L176*M176),0)</f>
        <v>0</v>
      </c>
      <c r="O176" s="92">
        <f>IFERROR(IF('Company Details'!C182=(VLOOKUP(Transaction!F176,'Customer Details'!$B$3:$D$32,2)),L176*M176/2,0),0)</f>
        <v>0</v>
      </c>
      <c r="P176" s="92">
        <f>IFERROR(IF('Company Details'!C182=(VLOOKUP(Transaction!F176,'Customer Details'!$B$3:$D$32,2)),L176*M176/2,0),0)</f>
        <v>0</v>
      </c>
      <c r="Q176" s="89">
        <f t="shared" si="11"/>
        <v>0</v>
      </c>
      <c r="R176" s="90">
        <f t="shared" si="12"/>
        <v>0</v>
      </c>
    </row>
    <row r="177" spans="1:18" x14ac:dyDescent="0.2">
      <c r="A177" s="73" t="str">
        <f t="shared" si="9"/>
        <v>-</v>
      </c>
      <c r="B177" s="73">
        <v>176</v>
      </c>
      <c r="C177" s="121"/>
      <c r="D177" s="9"/>
      <c r="E177" s="10"/>
      <c r="F177" s="11"/>
      <c r="G177" s="9"/>
      <c r="H177" s="86" t="str">
        <f>IFERROR(VLOOKUP(G177,'Service Details'!$D$5:$F$21,2,TRUE),"")</f>
        <v/>
      </c>
      <c r="I177" s="12"/>
      <c r="J177" s="13"/>
      <c r="K177" s="89">
        <f t="shared" si="10"/>
        <v>0</v>
      </c>
      <c r="L177" s="90">
        <v>0</v>
      </c>
      <c r="M177" s="91">
        <f>IFERROR(IF('Company Details'!$C$9="Yes",(VLOOKUP(Transaction!G177,'Service Details'!$D$5:$F$29,3)),0%),0)</f>
        <v>0</v>
      </c>
      <c r="N177" s="89">
        <f>IFERROR(IF('Company Details'!C183=(VLOOKUP(Transaction!F177,'Customer Details'!$B$3:$D$32,2)),0,L177*M177),0)</f>
        <v>0</v>
      </c>
      <c r="O177" s="92">
        <f>IFERROR(IF('Company Details'!C183=(VLOOKUP(Transaction!F177,'Customer Details'!$B$3:$D$32,2)),L177*M177/2,0),0)</f>
        <v>0</v>
      </c>
      <c r="P177" s="92">
        <f>IFERROR(IF('Company Details'!C183=(VLOOKUP(Transaction!F177,'Customer Details'!$B$3:$D$32,2)),L177*M177/2,0),0)</f>
        <v>0</v>
      </c>
      <c r="Q177" s="89">
        <f t="shared" si="11"/>
        <v>0</v>
      </c>
      <c r="R177" s="90">
        <f t="shared" si="12"/>
        <v>0</v>
      </c>
    </row>
    <row r="178" spans="1:18" x14ac:dyDescent="0.2">
      <c r="A178" s="73" t="str">
        <f t="shared" si="9"/>
        <v>-</v>
      </c>
      <c r="B178" s="73">
        <v>177</v>
      </c>
      <c r="C178" s="121"/>
      <c r="D178" s="9"/>
      <c r="E178" s="10"/>
      <c r="F178" s="11"/>
      <c r="G178" s="9"/>
      <c r="H178" s="86" t="str">
        <f>IFERROR(VLOOKUP(G178,'Service Details'!$D$5:$F$21,2,TRUE),"")</f>
        <v/>
      </c>
      <c r="I178" s="12"/>
      <c r="J178" s="13"/>
      <c r="K178" s="89">
        <f t="shared" si="10"/>
        <v>0</v>
      </c>
      <c r="L178" s="90">
        <v>0</v>
      </c>
      <c r="M178" s="91">
        <f>IFERROR(IF('Company Details'!$C$9="Yes",(VLOOKUP(Transaction!G178,'Service Details'!$D$5:$F$29,3)),0%),0)</f>
        <v>0</v>
      </c>
      <c r="N178" s="89">
        <f>IFERROR(IF('Company Details'!C184=(VLOOKUP(Transaction!F178,'Customer Details'!$B$3:$D$32,2)),0,L178*M178),0)</f>
        <v>0</v>
      </c>
      <c r="O178" s="92">
        <f>IFERROR(IF('Company Details'!C184=(VLOOKUP(Transaction!F178,'Customer Details'!$B$3:$D$32,2)),L178*M178/2,0),0)</f>
        <v>0</v>
      </c>
      <c r="P178" s="92">
        <f>IFERROR(IF('Company Details'!C184=(VLOOKUP(Transaction!F178,'Customer Details'!$B$3:$D$32,2)),L178*M178/2,0),0)</f>
        <v>0</v>
      </c>
      <c r="Q178" s="89">
        <f t="shared" si="11"/>
        <v>0</v>
      </c>
      <c r="R178" s="90">
        <f t="shared" si="12"/>
        <v>0</v>
      </c>
    </row>
    <row r="179" spans="1:18" x14ac:dyDescent="0.2">
      <c r="A179" s="73" t="str">
        <f t="shared" si="9"/>
        <v>-</v>
      </c>
      <c r="B179" s="73">
        <v>178</v>
      </c>
      <c r="C179" s="121"/>
      <c r="D179" s="9"/>
      <c r="E179" s="10"/>
      <c r="F179" s="11"/>
      <c r="G179" s="9"/>
      <c r="H179" s="86" t="str">
        <f>IFERROR(VLOOKUP(G179,'Service Details'!$D$5:$F$21,2,TRUE),"")</f>
        <v/>
      </c>
      <c r="I179" s="12"/>
      <c r="J179" s="13"/>
      <c r="K179" s="89">
        <f t="shared" si="10"/>
        <v>0</v>
      </c>
      <c r="L179" s="90">
        <v>0</v>
      </c>
      <c r="M179" s="91">
        <f>IFERROR(IF('Company Details'!$C$9="Yes",(VLOOKUP(Transaction!G179,'Service Details'!$D$5:$F$29,3)),0%),0)</f>
        <v>0</v>
      </c>
      <c r="N179" s="89">
        <f>IFERROR(IF('Company Details'!C185=(VLOOKUP(Transaction!F179,'Customer Details'!$B$3:$D$32,2)),0,L179*M179),0)</f>
        <v>0</v>
      </c>
      <c r="O179" s="92">
        <f>IFERROR(IF('Company Details'!C185=(VLOOKUP(Transaction!F179,'Customer Details'!$B$3:$D$32,2)),L179*M179/2,0),0)</f>
        <v>0</v>
      </c>
      <c r="P179" s="92">
        <f>IFERROR(IF('Company Details'!C185=(VLOOKUP(Transaction!F179,'Customer Details'!$B$3:$D$32,2)),L179*M179/2,0),0)</f>
        <v>0</v>
      </c>
      <c r="Q179" s="89">
        <f t="shared" si="11"/>
        <v>0</v>
      </c>
      <c r="R179" s="90">
        <f t="shared" si="12"/>
        <v>0</v>
      </c>
    </row>
    <row r="180" spans="1:18" x14ac:dyDescent="0.2">
      <c r="A180" s="73" t="str">
        <f t="shared" si="9"/>
        <v>-</v>
      </c>
      <c r="B180" s="73">
        <v>179</v>
      </c>
      <c r="C180" s="121"/>
      <c r="D180" s="9"/>
      <c r="E180" s="10"/>
      <c r="F180" s="11"/>
      <c r="G180" s="9"/>
      <c r="H180" s="86" t="str">
        <f>IFERROR(VLOOKUP(G180,'Service Details'!$D$5:$F$21,2,TRUE),"")</f>
        <v/>
      </c>
      <c r="I180" s="12"/>
      <c r="J180" s="13"/>
      <c r="K180" s="89">
        <f t="shared" si="10"/>
        <v>0</v>
      </c>
      <c r="L180" s="90">
        <v>0</v>
      </c>
      <c r="M180" s="91">
        <f>IFERROR(IF('Company Details'!$C$9="Yes",(VLOOKUP(Transaction!G180,'Service Details'!$D$5:$F$29,3)),0%),0)</f>
        <v>0</v>
      </c>
      <c r="N180" s="89">
        <f>IFERROR(IF('Company Details'!C186=(VLOOKUP(Transaction!F180,'Customer Details'!$B$3:$D$32,2)),0,L180*M180),0)</f>
        <v>0</v>
      </c>
      <c r="O180" s="92">
        <f>IFERROR(IF('Company Details'!C186=(VLOOKUP(Transaction!F180,'Customer Details'!$B$3:$D$32,2)),L180*M180/2,0),0)</f>
        <v>0</v>
      </c>
      <c r="P180" s="92">
        <f>IFERROR(IF('Company Details'!C186=(VLOOKUP(Transaction!F180,'Customer Details'!$B$3:$D$32,2)),L180*M180/2,0),0)</f>
        <v>0</v>
      </c>
      <c r="Q180" s="89">
        <f t="shared" si="11"/>
        <v>0</v>
      </c>
      <c r="R180" s="90">
        <f t="shared" si="12"/>
        <v>0</v>
      </c>
    </row>
    <row r="181" spans="1:18" x14ac:dyDescent="0.2">
      <c r="A181" s="73" t="str">
        <f t="shared" si="9"/>
        <v>-</v>
      </c>
      <c r="B181" s="73">
        <v>180</v>
      </c>
      <c r="C181" s="121"/>
      <c r="D181" s="9"/>
      <c r="E181" s="10"/>
      <c r="F181" s="11"/>
      <c r="G181" s="9"/>
      <c r="H181" s="86" t="str">
        <f>IFERROR(VLOOKUP(G181,'Service Details'!$D$5:$F$21,2,TRUE),"")</f>
        <v/>
      </c>
      <c r="I181" s="12"/>
      <c r="J181" s="13"/>
      <c r="K181" s="89">
        <f t="shared" si="10"/>
        <v>0</v>
      </c>
      <c r="L181" s="90">
        <v>0</v>
      </c>
      <c r="M181" s="91">
        <f>IFERROR(IF('Company Details'!$C$9="Yes",(VLOOKUP(Transaction!G181,'Service Details'!$D$5:$F$29,3)),0%),0)</f>
        <v>0</v>
      </c>
      <c r="N181" s="89">
        <f>IFERROR(IF('Company Details'!C187=(VLOOKUP(Transaction!F181,'Customer Details'!$B$3:$D$32,2)),0,L181*M181),0)</f>
        <v>0</v>
      </c>
      <c r="O181" s="92">
        <f>IFERROR(IF('Company Details'!C187=(VLOOKUP(Transaction!F181,'Customer Details'!$B$3:$D$32,2)),L181*M181/2,0),0)</f>
        <v>0</v>
      </c>
      <c r="P181" s="92">
        <f>IFERROR(IF('Company Details'!C187=(VLOOKUP(Transaction!F181,'Customer Details'!$B$3:$D$32,2)),L181*M181/2,0),0)</f>
        <v>0</v>
      </c>
      <c r="Q181" s="89">
        <f t="shared" si="11"/>
        <v>0</v>
      </c>
      <c r="R181" s="90">
        <f t="shared" si="12"/>
        <v>0</v>
      </c>
    </row>
    <row r="182" spans="1:18" x14ac:dyDescent="0.2">
      <c r="A182" s="73" t="str">
        <f t="shared" si="9"/>
        <v>-</v>
      </c>
      <c r="B182" s="73">
        <v>181</v>
      </c>
      <c r="C182" s="121"/>
      <c r="D182" s="9"/>
      <c r="E182" s="10"/>
      <c r="F182" s="11"/>
      <c r="G182" s="9"/>
      <c r="H182" s="86" t="str">
        <f>IFERROR(VLOOKUP(G182,'Service Details'!$D$5:$F$21,2,TRUE),"")</f>
        <v/>
      </c>
      <c r="I182" s="12"/>
      <c r="J182" s="13"/>
      <c r="K182" s="89">
        <f t="shared" si="10"/>
        <v>0</v>
      </c>
      <c r="L182" s="90">
        <v>0</v>
      </c>
      <c r="M182" s="91">
        <f>IFERROR(IF('Company Details'!$C$9="Yes",(VLOOKUP(Transaction!G182,'Service Details'!$D$5:$F$29,3)),0%),0)</f>
        <v>0</v>
      </c>
      <c r="N182" s="89">
        <f>IFERROR(IF('Company Details'!C188=(VLOOKUP(Transaction!F182,'Customer Details'!$B$3:$D$32,2)),0,L182*M182),0)</f>
        <v>0</v>
      </c>
      <c r="O182" s="92">
        <f>IFERROR(IF('Company Details'!C188=(VLOOKUP(Transaction!F182,'Customer Details'!$B$3:$D$32,2)),L182*M182/2,0),0)</f>
        <v>0</v>
      </c>
      <c r="P182" s="92">
        <f>IFERROR(IF('Company Details'!C188=(VLOOKUP(Transaction!F182,'Customer Details'!$B$3:$D$32,2)),L182*M182/2,0),0)</f>
        <v>0</v>
      </c>
      <c r="Q182" s="89">
        <f t="shared" si="11"/>
        <v>0</v>
      </c>
      <c r="R182" s="90">
        <f t="shared" si="12"/>
        <v>0</v>
      </c>
    </row>
    <row r="183" spans="1:18" x14ac:dyDescent="0.2">
      <c r="A183" s="73" t="str">
        <f t="shared" si="9"/>
        <v>-</v>
      </c>
      <c r="B183" s="73">
        <v>182</v>
      </c>
      <c r="C183" s="121"/>
      <c r="D183" s="9"/>
      <c r="E183" s="10"/>
      <c r="F183" s="11"/>
      <c r="G183" s="9"/>
      <c r="H183" s="86" t="str">
        <f>IFERROR(VLOOKUP(G183,'Service Details'!$D$5:$F$21,2,TRUE),"")</f>
        <v/>
      </c>
      <c r="I183" s="12"/>
      <c r="J183" s="13"/>
      <c r="K183" s="89">
        <f t="shared" si="10"/>
        <v>0</v>
      </c>
      <c r="L183" s="90">
        <v>0</v>
      </c>
      <c r="M183" s="91">
        <f>IFERROR(IF('Company Details'!$C$9="Yes",(VLOOKUP(Transaction!G183,'Service Details'!$D$5:$F$29,3)),0%),0)</f>
        <v>0</v>
      </c>
      <c r="N183" s="89">
        <f>IFERROR(IF('Company Details'!C189=(VLOOKUP(Transaction!F183,'Customer Details'!$B$3:$D$32,2)),0,L183*M183),0)</f>
        <v>0</v>
      </c>
      <c r="O183" s="92">
        <f>IFERROR(IF('Company Details'!C189=(VLOOKUP(Transaction!F183,'Customer Details'!$B$3:$D$32,2)),L183*M183/2,0),0)</f>
        <v>0</v>
      </c>
      <c r="P183" s="92">
        <f>IFERROR(IF('Company Details'!C189=(VLOOKUP(Transaction!F183,'Customer Details'!$B$3:$D$32,2)),L183*M183/2,0),0)</f>
        <v>0</v>
      </c>
      <c r="Q183" s="89">
        <f t="shared" si="11"/>
        <v>0</v>
      </c>
      <c r="R183" s="90">
        <f t="shared" si="12"/>
        <v>0</v>
      </c>
    </row>
    <row r="184" spans="1:18" x14ac:dyDescent="0.2">
      <c r="A184" s="73" t="str">
        <f t="shared" si="9"/>
        <v>-</v>
      </c>
      <c r="B184" s="73">
        <v>183</v>
      </c>
      <c r="C184" s="121"/>
      <c r="D184" s="9"/>
      <c r="E184" s="10"/>
      <c r="F184" s="11"/>
      <c r="G184" s="9"/>
      <c r="H184" s="86" t="str">
        <f>IFERROR(VLOOKUP(G184,'Service Details'!$D$5:$F$21,2,TRUE),"")</f>
        <v/>
      </c>
      <c r="I184" s="12"/>
      <c r="J184" s="13"/>
      <c r="K184" s="89">
        <f t="shared" si="10"/>
        <v>0</v>
      </c>
      <c r="L184" s="90">
        <v>0</v>
      </c>
      <c r="M184" s="91">
        <f>IFERROR(IF('Company Details'!$C$9="Yes",(VLOOKUP(Transaction!G184,'Service Details'!$D$5:$F$29,3)),0%),0)</f>
        <v>0</v>
      </c>
      <c r="N184" s="89">
        <f>IFERROR(IF('Company Details'!C190=(VLOOKUP(Transaction!F184,'Customer Details'!$B$3:$D$32,2)),0,L184*M184),0)</f>
        <v>0</v>
      </c>
      <c r="O184" s="92">
        <f>IFERROR(IF('Company Details'!C190=(VLOOKUP(Transaction!F184,'Customer Details'!$B$3:$D$32,2)),L184*M184/2,0),0)</f>
        <v>0</v>
      </c>
      <c r="P184" s="92">
        <f>IFERROR(IF('Company Details'!C190=(VLOOKUP(Transaction!F184,'Customer Details'!$B$3:$D$32,2)),L184*M184/2,0),0)</f>
        <v>0</v>
      </c>
      <c r="Q184" s="89">
        <f t="shared" si="11"/>
        <v>0</v>
      </c>
      <c r="R184" s="90">
        <f t="shared" si="12"/>
        <v>0</v>
      </c>
    </row>
    <row r="185" spans="1:18" x14ac:dyDescent="0.2">
      <c r="A185" s="73" t="str">
        <f t="shared" si="9"/>
        <v>-</v>
      </c>
      <c r="B185" s="73">
        <v>184</v>
      </c>
      <c r="C185" s="121"/>
      <c r="D185" s="9"/>
      <c r="E185" s="10"/>
      <c r="F185" s="11"/>
      <c r="G185" s="9"/>
      <c r="H185" s="86" t="str">
        <f>IFERROR(VLOOKUP(G185,'Service Details'!$D$5:$F$21,2,TRUE),"")</f>
        <v/>
      </c>
      <c r="I185" s="12"/>
      <c r="J185" s="13"/>
      <c r="K185" s="89">
        <f t="shared" si="10"/>
        <v>0</v>
      </c>
      <c r="L185" s="90">
        <v>0</v>
      </c>
      <c r="M185" s="91">
        <f>IFERROR(IF('Company Details'!$C$9="Yes",(VLOOKUP(Transaction!G185,'Service Details'!$D$5:$F$29,3)),0%),0)</f>
        <v>0</v>
      </c>
      <c r="N185" s="89">
        <f>IFERROR(IF('Company Details'!C191=(VLOOKUP(Transaction!F185,'Customer Details'!$B$3:$D$32,2)),0,L185*M185),0)</f>
        <v>0</v>
      </c>
      <c r="O185" s="92">
        <f>IFERROR(IF('Company Details'!C191=(VLOOKUP(Transaction!F185,'Customer Details'!$B$3:$D$32,2)),L185*M185/2,0),0)</f>
        <v>0</v>
      </c>
      <c r="P185" s="92">
        <f>IFERROR(IF('Company Details'!C191=(VLOOKUP(Transaction!F185,'Customer Details'!$B$3:$D$32,2)),L185*M185/2,0),0)</f>
        <v>0</v>
      </c>
      <c r="Q185" s="89">
        <f t="shared" si="11"/>
        <v>0</v>
      </c>
      <c r="R185" s="90">
        <f t="shared" si="12"/>
        <v>0</v>
      </c>
    </row>
    <row r="186" spans="1:18" x14ac:dyDescent="0.2">
      <c r="A186" s="73" t="str">
        <f t="shared" si="9"/>
        <v>-</v>
      </c>
      <c r="B186" s="73">
        <v>185</v>
      </c>
      <c r="C186" s="121"/>
      <c r="D186" s="9"/>
      <c r="E186" s="10"/>
      <c r="F186" s="11"/>
      <c r="G186" s="9"/>
      <c r="H186" s="86" t="str">
        <f>IFERROR(VLOOKUP(G186,'Service Details'!$D$5:$F$21,2,TRUE),"")</f>
        <v/>
      </c>
      <c r="I186" s="12"/>
      <c r="J186" s="13"/>
      <c r="K186" s="89">
        <f t="shared" si="10"/>
        <v>0</v>
      </c>
      <c r="L186" s="90">
        <v>0</v>
      </c>
      <c r="M186" s="91">
        <f>IFERROR(IF('Company Details'!$C$9="Yes",(VLOOKUP(Transaction!G186,'Service Details'!$D$5:$F$29,3)),0%),0)</f>
        <v>0</v>
      </c>
      <c r="N186" s="89">
        <f>IFERROR(IF('Company Details'!C192=(VLOOKUP(Transaction!F186,'Customer Details'!$B$3:$D$32,2)),0,L186*M186),0)</f>
        <v>0</v>
      </c>
      <c r="O186" s="92">
        <f>IFERROR(IF('Company Details'!C192=(VLOOKUP(Transaction!F186,'Customer Details'!$B$3:$D$32,2)),L186*M186/2,0),0)</f>
        <v>0</v>
      </c>
      <c r="P186" s="92">
        <f>IFERROR(IF('Company Details'!C192=(VLOOKUP(Transaction!F186,'Customer Details'!$B$3:$D$32,2)),L186*M186/2,0),0)</f>
        <v>0</v>
      </c>
      <c r="Q186" s="89">
        <f t="shared" si="11"/>
        <v>0</v>
      </c>
      <c r="R186" s="90">
        <f t="shared" si="12"/>
        <v>0</v>
      </c>
    </row>
    <row r="187" spans="1:18" x14ac:dyDescent="0.2">
      <c r="A187" s="73" t="str">
        <f t="shared" si="9"/>
        <v>-</v>
      </c>
      <c r="B187" s="73">
        <v>186</v>
      </c>
      <c r="C187" s="121"/>
      <c r="D187" s="9"/>
      <c r="E187" s="10"/>
      <c r="F187" s="11"/>
      <c r="G187" s="9"/>
      <c r="H187" s="86" t="str">
        <f>IFERROR(VLOOKUP(G187,'Service Details'!$D$5:$F$21,2,TRUE),"")</f>
        <v/>
      </c>
      <c r="I187" s="12"/>
      <c r="J187" s="13"/>
      <c r="K187" s="89">
        <f t="shared" si="10"/>
        <v>0</v>
      </c>
      <c r="L187" s="90">
        <v>0</v>
      </c>
      <c r="M187" s="91">
        <f>IFERROR(IF('Company Details'!$C$9="Yes",(VLOOKUP(Transaction!G187,'Service Details'!$D$5:$F$29,3)),0%),0)</f>
        <v>0</v>
      </c>
      <c r="N187" s="89">
        <f>IFERROR(IF('Company Details'!C193=(VLOOKUP(Transaction!F187,'Customer Details'!$B$3:$D$32,2)),0,L187*M187),0)</f>
        <v>0</v>
      </c>
      <c r="O187" s="92">
        <f>IFERROR(IF('Company Details'!C193=(VLOOKUP(Transaction!F187,'Customer Details'!$B$3:$D$32,2)),L187*M187/2,0),0)</f>
        <v>0</v>
      </c>
      <c r="P187" s="92">
        <f>IFERROR(IF('Company Details'!C193=(VLOOKUP(Transaction!F187,'Customer Details'!$B$3:$D$32,2)),L187*M187/2,0),0)</f>
        <v>0</v>
      </c>
      <c r="Q187" s="89">
        <f t="shared" si="11"/>
        <v>0</v>
      </c>
      <c r="R187" s="90">
        <f t="shared" si="12"/>
        <v>0</v>
      </c>
    </row>
    <row r="188" spans="1:18" x14ac:dyDescent="0.2">
      <c r="A188" s="73" t="str">
        <f t="shared" si="9"/>
        <v>-</v>
      </c>
      <c r="B188" s="73">
        <v>187</v>
      </c>
      <c r="C188" s="121"/>
      <c r="D188" s="9"/>
      <c r="E188" s="10"/>
      <c r="F188" s="11"/>
      <c r="G188" s="9"/>
      <c r="H188" s="86" t="str">
        <f>IFERROR(VLOOKUP(G188,'Service Details'!$D$5:$F$21,2,TRUE),"")</f>
        <v/>
      </c>
      <c r="I188" s="12"/>
      <c r="J188" s="13"/>
      <c r="K188" s="89">
        <f t="shared" si="10"/>
        <v>0</v>
      </c>
      <c r="L188" s="90">
        <v>0</v>
      </c>
      <c r="M188" s="91">
        <f>IFERROR(IF('Company Details'!$C$9="Yes",(VLOOKUP(Transaction!G188,'Service Details'!$D$5:$F$29,3)),0%),0)</f>
        <v>0</v>
      </c>
      <c r="N188" s="89">
        <f>IFERROR(IF('Company Details'!C194=(VLOOKUP(Transaction!F188,'Customer Details'!$B$3:$D$32,2)),0,L188*M188),0)</f>
        <v>0</v>
      </c>
      <c r="O188" s="92">
        <f>IFERROR(IF('Company Details'!C194=(VLOOKUP(Transaction!F188,'Customer Details'!$B$3:$D$32,2)),L188*M188/2,0),0)</f>
        <v>0</v>
      </c>
      <c r="P188" s="92">
        <f>IFERROR(IF('Company Details'!C194=(VLOOKUP(Transaction!F188,'Customer Details'!$B$3:$D$32,2)),L188*M188/2,0),0)</f>
        <v>0</v>
      </c>
      <c r="Q188" s="89">
        <f t="shared" si="11"/>
        <v>0</v>
      </c>
      <c r="R188" s="90">
        <f t="shared" si="12"/>
        <v>0</v>
      </c>
    </row>
    <row r="189" spans="1:18" x14ac:dyDescent="0.2">
      <c r="A189" s="73" t="str">
        <f t="shared" si="9"/>
        <v>-</v>
      </c>
      <c r="B189" s="73">
        <v>188</v>
      </c>
      <c r="C189" s="121"/>
      <c r="D189" s="9"/>
      <c r="E189" s="10"/>
      <c r="F189" s="11"/>
      <c r="G189" s="9"/>
      <c r="H189" s="86" t="str">
        <f>IFERROR(VLOOKUP(G189,'Service Details'!$D$5:$F$21,2,TRUE),"")</f>
        <v/>
      </c>
      <c r="I189" s="12"/>
      <c r="J189" s="13"/>
      <c r="K189" s="89">
        <f t="shared" si="10"/>
        <v>0</v>
      </c>
      <c r="L189" s="90">
        <v>0</v>
      </c>
      <c r="M189" s="91">
        <f>IFERROR(IF('Company Details'!$C$9="Yes",(VLOOKUP(Transaction!G189,'Service Details'!$D$5:$F$29,3)),0%),0)</f>
        <v>0</v>
      </c>
      <c r="N189" s="89">
        <f>IFERROR(IF('Company Details'!C195=(VLOOKUP(Transaction!F189,'Customer Details'!$B$3:$D$32,2)),0,L189*M189),0)</f>
        <v>0</v>
      </c>
      <c r="O189" s="92">
        <f>IFERROR(IF('Company Details'!C195=(VLOOKUP(Transaction!F189,'Customer Details'!$B$3:$D$32,2)),L189*M189/2,0),0)</f>
        <v>0</v>
      </c>
      <c r="P189" s="92">
        <f>IFERROR(IF('Company Details'!C195=(VLOOKUP(Transaction!F189,'Customer Details'!$B$3:$D$32,2)),L189*M189/2,0),0)</f>
        <v>0</v>
      </c>
      <c r="Q189" s="89">
        <f t="shared" si="11"/>
        <v>0</v>
      </c>
      <c r="R189" s="90">
        <f t="shared" si="12"/>
        <v>0</v>
      </c>
    </row>
    <row r="190" spans="1:18" x14ac:dyDescent="0.2">
      <c r="A190" s="73" t="str">
        <f t="shared" si="9"/>
        <v>-</v>
      </c>
      <c r="B190" s="73">
        <v>189</v>
      </c>
      <c r="C190" s="121"/>
      <c r="D190" s="9"/>
      <c r="E190" s="10"/>
      <c r="F190" s="11"/>
      <c r="G190" s="9"/>
      <c r="H190" s="86" t="str">
        <f>IFERROR(VLOOKUP(G190,'Service Details'!$D$5:$F$21,2,TRUE),"")</f>
        <v/>
      </c>
      <c r="I190" s="12"/>
      <c r="J190" s="13"/>
      <c r="K190" s="89">
        <f t="shared" si="10"/>
        <v>0</v>
      </c>
      <c r="L190" s="90">
        <v>0</v>
      </c>
      <c r="M190" s="91">
        <f>IFERROR(IF('Company Details'!$C$9="Yes",(VLOOKUP(Transaction!G190,'Service Details'!$D$5:$F$29,3)),0%),0)</f>
        <v>0</v>
      </c>
      <c r="N190" s="89">
        <f>IFERROR(IF('Company Details'!C196=(VLOOKUP(Transaction!F190,'Customer Details'!$B$3:$D$32,2)),0,L190*M190),0)</f>
        <v>0</v>
      </c>
      <c r="O190" s="92">
        <f>IFERROR(IF('Company Details'!C196=(VLOOKUP(Transaction!F190,'Customer Details'!$B$3:$D$32,2)),L190*M190/2,0),0)</f>
        <v>0</v>
      </c>
      <c r="P190" s="92">
        <f>IFERROR(IF('Company Details'!C196=(VLOOKUP(Transaction!F190,'Customer Details'!$B$3:$D$32,2)),L190*M190/2,0),0)</f>
        <v>0</v>
      </c>
      <c r="Q190" s="89">
        <f t="shared" si="11"/>
        <v>0</v>
      </c>
      <c r="R190" s="90">
        <f t="shared" si="12"/>
        <v>0</v>
      </c>
    </row>
    <row r="191" spans="1:18" x14ac:dyDescent="0.2">
      <c r="A191" s="73" t="str">
        <f t="shared" si="9"/>
        <v>-</v>
      </c>
      <c r="B191" s="73">
        <v>190</v>
      </c>
      <c r="C191" s="121"/>
      <c r="D191" s="9"/>
      <c r="E191" s="10"/>
      <c r="F191" s="11"/>
      <c r="G191" s="9"/>
      <c r="H191" s="86" t="str">
        <f>IFERROR(VLOOKUP(G191,'Service Details'!$D$5:$F$21,2,TRUE),"")</f>
        <v/>
      </c>
      <c r="I191" s="12"/>
      <c r="J191" s="13"/>
      <c r="K191" s="89">
        <f t="shared" si="10"/>
        <v>0</v>
      </c>
      <c r="L191" s="90">
        <v>0</v>
      </c>
      <c r="M191" s="91">
        <f>IFERROR(IF('Company Details'!$C$9="Yes",(VLOOKUP(Transaction!G191,'Service Details'!$D$5:$F$29,3)),0%),0)</f>
        <v>0</v>
      </c>
      <c r="N191" s="89">
        <f>IFERROR(IF('Company Details'!C197=(VLOOKUP(Transaction!F191,'Customer Details'!$B$3:$D$32,2)),0,L191*M191),0)</f>
        <v>0</v>
      </c>
      <c r="O191" s="92">
        <f>IFERROR(IF('Company Details'!C197=(VLOOKUP(Transaction!F191,'Customer Details'!$B$3:$D$32,2)),L191*M191/2,0),0)</f>
        <v>0</v>
      </c>
      <c r="P191" s="92">
        <f>IFERROR(IF('Company Details'!C197=(VLOOKUP(Transaction!F191,'Customer Details'!$B$3:$D$32,2)),L191*M191/2,0),0)</f>
        <v>0</v>
      </c>
      <c r="Q191" s="89">
        <f t="shared" si="11"/>
        <v>0</v>
      </c>
      <c r="R191" s="90">
        <f t="shared" si="12"/>
        <v>0</v>
      </c>
    </row>
    <row r="192" spans="1:18" x14ac:dyDescent="0.2">
      <c r="A192" s="73" t="str">
        <f t="shared" si="9"/>
        <v>-</v>
      </c>
      <c r="B192" s="73">
        <v>191</v>
      </c>
      <c r="C192" s="121"/>
      <c r="D192" s="9"/>
      <c r="E192" s="10"/>
      <c r="F192" s="11"/>
      <c r="G192" s="9"/>
      <c r="H192" s="86" t="str">
        <f>IFERROR(VLOOKUP(G192,'Service Details'!$D$5:$F$21,2,TRUE),"")</f>
        <v/>
      </c>
      <c r="I192" s="12"/>
      <c r="J192" s="13"/>
      <c r="K192" s="89">
        <f t="shared" si="10"/>
        <v>0</v>
      </c>
      <c r="L192" s="90">
        <v>0</v>
      </c>
      <c r="M192" s="91">
        <f>IFERROR(IF('Company Details'!$C$9="Yes",(VLOOKUP(Transaction!G192,'Service Details'!$D$5:$F$29,3)),0%),0)</f>
        <v>0</v>
      </c>
      <c r="N192" s="89">
        <f>IFERROR(IF('Company Details'!C198=(VLOOKUP(Transaction!F192,'Customer Details'!$B$3:$D$32,2)),0,L192*M192),0)</f>
        <v>0</v>
      </c>
      <c r="O192" s="92">
        <f>IFERROR(IF('Company Details'!C198=(VLOOKUP(Transaction!F192,'Customer Details'!$B$3:$D$32,2)),L192*M192/2,0),0)</f>
        <v>0</v>
      </c>
      <c r="P192" s="92">
        <f>IFERROR(IF('Company Details'!C198=(VLOOKUP(Transaction!F192,'Customer Details'!$B$3:$D$32,2)),L192*M192/2,0),0)</f>
        <v>0</v>
      </c>
      <c r="Q192" s="89">
        <f t="shared" si="11"/>
        <v>0</v>
      </c>
      <c r="R192" s="90">
        <f t="shared" si="12"/>
        <v>0</v>
      </c>
    </row>
    <row r="193" spans="1:18" x14ac:dyDescent="0.2">
      <c r="A193" s="73" t="str">
        <f t="shared" si="9"/>
        <v>-</v>
      </c>
      <c r="B193" s="73">
        <v>192</v>
      </c>
      <c r="C193" s="121"/>
      <c r="D193" s="9"/>
      <c r="E193" s="10"/>
      <c r="F193" s="11"/>
      <c r="G193" s="9"/>
      <c r="H193" s="86" t="str">
        <f>IFERROR(VLOOKUP(G193,'Service Details'!$D$5:$F$21,2,TRUE),"")</f>
        <v/>
      </c>
      <c r="I193" s="12"/>
      <c r="J193" s="13"/>
      <c r="K193" s="89">
        <f t="shared" si="10"/>
        <v>0</v>
      </c>
      <c r="L193" s="90">
        <v>0</v>
      </c>
      <c r="M193" s="91">
        <f>IFERROR(IF('Company Details'!$C$9="Yes",(VLOOKUP(Transaction!G193,'Service Details'!$D$5:$F$29,3)),0%),0)</f>
        <v>0</v>
      </c>
      <c r="N193" s="89">
        <f>IFERROR(IF('Company Details'!C199=(VLOOKUP(Transaction!F193,'Customer Details'!$B$3:$D$32,2)),0,L193*M193),0)</f>
        <v>0</v>
      </c>
      <c r="O193" s="92">
        <f>IFERROR(IF('Company Details'!C199=(VLOOKUP(Transaction!F193,'Customer Details'!$B$3:$D$32,2)),L193*M193/2,0),0)</f>
        <v>0</v>
      </c>
      <c r="P193" s="92">
        <f>IFERROR(IF('Company Details'!C199=(VLOOKUP(Transaction!F193,'Customer Details'!$B$3:$D$32,2)),L193*M193/2,0),0)</f>
        <v>0</v>
      </c>
      <c r="Q193" s="89">
        <f t="shared" si="11"/>
        <v>0</v>
      </c>
      <c r="R193" s="90">
        <f t="shared" si="12"/>
        <v>0</v>
      </c>
    </row>
    <row r="194" spans="1:18" x14ac:dyDescent="0.2">
      <c r="A194" s="73" t="str">
        <f t="shared" ref="A194:A257" si="13">C194&amp;"-"&amp;D194</f>
        <v>-</v>
      </c>
      <c r="B194" s="73">
        <v>193</v>
      </c>
      <c r="C194" s="121"/>
      <c r="D194" s="9"/>
      <c r="E194" s="10"/>
      <c r="F194" s="11"/>
      <c r="G194" s="9"/>
      <c r="H194" s="86" t="str">
        <f>IFERROR(VLOOKUP(G194,'Service Details'!$D$5:$F$21,2,TRUE),"")</f>
        <v/>
      </c>
      <c r="I194" s="12"/>
      <c r="J194" s="13"/>
      <c r="K194" s="89">
        <f t="shared" si="10"/>
        <v>0</v>
      </c>
      <c r="L194" s="90">
        <v>0</v>
      </c>
      <c r="M194" s="91">
        <f>IFERROR(IF('Company Details'!$C$9="Yes",(VLOOKUP(Transaction!G194,'Service Details'!$D$5:$F$29,3)),0%),0)</f>
        <v>0</v>
      </c>
      <c r="N194" s="89">
        <f>IFERROR(IF('Company Details'!C200=(VLOOKUP(Transaction!F194,'Customer Details'!$B$3:$D$32,2)),0,L194*M194),0)</f>
        <v>0</v>
      </c>
      <c r="O194" s="92">
        <f>IFERROR(IF('Company Details'!C200=(VLOOKUP(Transaction!F194,'Customer Details'!$B$3:$D$32,2)),L194*M194/2,0),0)</f>
        <v>0</v>
      </c>
      <c r="P194" s="92">
        <f>IFERROR(IF('Company Details'!C200=(VLOOKUP(Transaction!F194,'Customer Details'!$B$3:$D$32,2)),L194*M194/2,0),0)</f>
        <v>0</v>
      </c>
      <c r="Q194" s="89">
        <f t="shared" si="11"/>
        <v>0</v>
      </c>
      <c r="R194" s="90">
        <f t="shared" si="12"/>
        <v>0</v>
      </c>
    </row>
    <row r="195" spans="1:18" x14ac:dyDescent="0.2">
      <c r="A195" s="73" t="str">
        <f t="shared" si="13"/>
        <v>-</v>
      </c>
      <c r="B195" s="73">
        <v>194</v>
      </c>
      <c r="C195" s="121"/>
      <c r="D195" s="9"/>
      <c r="E195" s="10"/>
      <c r="F195" s="11"/>
      <c r="G195" s="9"/>
      <c r="H195" s="86" t="str">
        <f>IFERROR(VLOOKUP(G195,'Service Details'!$D$5:$F$21,2,TRUE),"")</f>
        <v/>
      </c>
      <c r="I195" s="12"/>
      <c r="J195" s="13"/>
      <c r="K195" s="89">
        <f t="shared" ref="K195:K258" si="14">+I195*J195</f>
        <v>0</v>
      </c>
      <c r="L195" s="90">
        <v>0</v>
      </c>
      <c r="M195" s="91">
        <f>IFERROR(IF('Company Details'!$C$9="Yes",(VLOOKUP(Transaction!G195,'Service Details'!$D$5:$F$29,3)),0%),0)</f>
        <v>0</v>
      </c>
      <c r="N195" s="89">
        <f>IFERROR(IF('Company Details'!C201=(VLOOKUP(Transaction!F195,'Customer Details'!$B$3:$D$32,2)),0,L195*M195),0)</f>
        <v>0</v>
      </c>
      <c r="O195" s="92">
        <f>IFERROR(IF('Company Details'!C201=(VLOOKUP(Transaction!F195,'Customer Details'!$B$3:$D$32,2)),L195*M195/2,0),0)</f>
        <v>0</v>
      </c>
      <c r="P195" s="92">
        <f>IFERROR(IF('Company Details'!C201=(VLOOKUP(Transaction!F195,'Customer Details'!$B$3:$D$32,2)),L195*M195/2,0),0)</f>
        <v>0</v>
      </c>
      <c r="Q195" s="89">
        <f t="shared" ref="Q195:Q258" si="15">+N195+O195+P195</f>
        <v>0</v>
      </c>
      <c r="R195" s="90">
        <f t="shared" ref="R195:R258" si="16">+L195+Q195</f>
        <v>0</v>
      </c>
    </row>
    <row r="196" spans="1:18" x14ac:dyDescent="0.2">
      <c r="A196" s="73" t="str">
        <f t="shared" si="13"/>
        <v>-</v>
      </c>
      <c r="B196" s="73">
        <v>195</v>
      </c>
      <c r="C196" s="121"/>
      <c r="D196" s="9"/>
      <c r="E196" s="10"/>
      <c r="F196" s="11"/>
      <c r="G196" s="9"/>
      <c r="H196" s="86" t="str">
        <f>IFERROR(VLOOKUP(G196,'Service Details'!$D$5:$F$21,2,TRUE),"")</f>
        <v/>
      </c>
      <c r="I196" s="12"/>
      <c r="J196" s="13"/>
      <c r="K196" s="89">
        <f t="shared" si="14"/>
        <v>0</v>
      </c>
      <c r="L196" s="90">
        <v>0</v>
      </c>
      <c r="M196" s="91">
        <f>IFERROR(IF('Company Details'!$C$9="Yes",(VLOOKUP(Transaction!G196,'Service Details'!$D$5:$F$29,3)),0%),0)</f>
        <v>0</v>
      </c>
      <c r="N196" s="89">
        <f>IFERROR(IF('Company Details'!C202=(VLOOKUP(Transaction!F196,'Customer Details'!$B$3:$D$32,2)),0,L196*M196),0)</f>
        <v>0</v>
      </c>
      <c r="O196" s="92">
        <f>IFERROR(IF('Company Details'!C202=(VLOOKUP(Transaction!F196,'Customer Details'!$B$3:$D$32,2)),L196*M196/2,0),0)</f>
        <v>0</v>
      </c>
      <c r="P196" s="92">
        <f>IFERROR(IF('Company Details'!C202=(VLOOKUP(Transaction!F196,'Customer Details'!$B$3:$D$32,2)),L196*M196/2,0),0)</f>
        <v>0</v>
      </c>
      <c r="Q196" s="89">
        <f t="shared" si="15"/>
        <v>0</v>
      </c>
      <c r="R196" s="90">
        <f t="shared" si="16"/>
        <v>0</v>
      </c>
    </row>
    <row r="197" spans="1:18" x14ac:dyDescent="0.2">
      <c r="A197" s="73" t="str">
        <f t="shared" si="13"/>
        <v>-</v>
      </c>
      <c r="B197" s="73">
        <v>196</v>
      </c>
      <c r="C197" s="121"/>
      <c r="D197" s="9"/>
      <c r="E197" s="10"/>
      <c r="F197" s="11"/>
      <c r="G197" s="9"/>
      <c r="H197" s="86" t="str">
        <f>IFERROR(VLOOKUP(G197,'Service Details'!$D$5:$F$21,2,TRUE),"")</f>
        <v/>
      </c>
      <c r="I197" s="12"/>
      <c r="J197" s="13"/>
      <c r="K197" s="89">
        <f t="shared" si="14"/>
        <v>0</v>
      </c>
      <c r="L197" s="90">
        <v>0</v>
      </c>
      <c r="M197" s="91">
        <f>IFERROR(IF('Company Details'!$C$9="Yes",(VLOOKUP(Transaction!G197,'Service Details'!$D$5:$F$29,3)),0%),0)</f>
        <v>0</v>
      </c>
      <c r="N197" s="89">
        <f>IFERROR(IF('Company Details'!C203=(VLOOKUP(Transaction!F197,'Customer Details'!$B$3:$D$32,2)),0,L197*M197),0)</f>
        <v>0</v>
      </c>
      <c r="O197" s="92">
        <f>IFERROR(IF('Company Details'!C203=(VLOOKUP(Transaction!F197,'Customer Details'!$B$3:$D$32,2)),L197*M197/2,0),0)</f>
        <v>0</v>
      </c>
      <c r="P197" s="92">
        <f>IFERROR(IF('Company Details'!C203=(VLOOKUP(Transaction!F197,'Customer Details'!$B$3:$D$32,2)),L197*M197/2,0),0)</f>
        <v>0</v>
      </c>
      <c r="Q197" s="89">
        <f t="shared" si="15"/>
        <v>0</v>
      </c>
      <c r="R197" s="90">
        <f t="shared" si="16"/>
        <v>0</v>
      </c>
    </row>
    <row r="198" spans="1:18" x14ac:dyDescent="0.2">
      <c r="A198" s="73" t="str">
        <f t="shared" si="13"/>
        <v>-</v>
      </c>
      <c r="B198" s="73">
        <v>197</v>
      </c>
      <c r="C198" s="121"/>
      <c r="D198" s="9"/>
      <c r="E198" s="10"/>
      <c r="F198" s="11"/>
      <c r="G198" s="9"/>
      <c r="H198" s="86" t="str">
        <f>IFERROR(VLOOKUP(G198,'Service Details'!$D$5:$F$21,2,TRUE),"")</f>
        <v/>
      </c>
      <c r="I198" s="12"/>
      <c r="J198" s="13"/>
      <c r="K198" s="89">
        <f t="shared" si="14"/>
        <v>0</v>
      </c>
      <c r="L198" s="90">
        <v>0</v>
      </c>
      <c r="M198" s="91">
        <f>IFERROR(IF('Company Details'!$C$9="Yes",(VLOOKUP(Transaction!G198,'Service Details'!$D$5:$F$29,3)),0%),0)</f>
        <v>0</v>
      </c>
      <c r="N198" s="89">
        <f>IFERROR(IF('Company Details'!C204=(VLOOKUP(Transaction!F198,'Customer Details'!$B$3:$D$32,2)),0,L198*M198),0)</f>
        <v>0</v>
      </c>
      <c r="O198" s="92">
        <f>IFERROR(IF('Company Details'!C204=(VLOOKUP(Transaction!F198,'Customer Details'!$B$3:$D$32,2)),L198*M198/2,0),0)</f>
        <v>0</v>
      </c>
      <c r="P198" s="92">
        <f>IFERROR(IF('Company Details'!C204=(VLOOKUP(Transaction!F198,'Customer Details'!$B$3:$D$32,2)),L198*M198/2,0),0)</f>
        <v>0</v>
      </c>
      <c r="Q198" s="89">
        <f t="shared" si="15"/>
        <v>0</v>
      </c>
      <c r="R198" s="90">
        <f t="shared" si="16"/>
        <v>0</v>
      </c>
    </row>
    <row r="199" spans="1:18" x14ac:dyDescent="0.2">
      <c r="A199" s="73" t="str">
        <f t="shared" si="13"/>
        <v>-</v>
      </c>
      <c r="B199" s="73">
        <v>198</v>
      </c>
      <c r="C199" s="121"/>
      <c r="D199" s="9"/>
      <c r="E199" s="10"/>
      <c r="F199" s="11"/>
      <c r="G199" s="9"/>
      <c r="H199" s="86" t="str">
        <f>IFERROR(VLOOKUP(G199,'Service Details'!$D$5:$F$21,2,TRUE),"")</f>
        <v/>
      </c>
      <c r="I199" s="12"/>
      <c r="J199" s="13"/>
      <c r="K199" s="89">
        <f t="shared" si="14"/>
        <v>0</v>
      </c>
      <c r="L199" s="90">
        <v>0</v>
      </c>
      <c r="M199" s="91">
        <f>IFERROR(IF('Company Details'!$C$9="Yes",(VLOOKUP(Transaction!G199,'Service Details'!$D$5:$F$29,3)),0%),0)</f>
        <v>0</v>
      </c>
      <c r="N199" s="89">
        <f>IFERROR(IF('Company Details'!C205=(VLOOKUP(Transaction!F199,'Customer Details'!$B$3:$D$32,2)),0,L199*M199),0)</f>
        <v>0</v>
      </c>
      <c r="O199" s="92">
        <f>IFERROR(IF('Company Details'!C205=(VLOOKUP(Transaction!F199,'Customer Details'!$B$3:$D$32,2)),L199*M199/2,0),0)</f>
        <v>0</v>
      </c>
      <c r="P199" s="92">
        <f>IFERROR(IF('Company Details'!C205=(VLOOKUP(Transaction!F199,'Customer Details'!$B$3:$D$32,2)),L199*M199/2,0),0)</f>
        <v>0</v>
      </c>
      <c r="Q199" s="89">
        <f t="shared" si="15"/>
        <v>0</v>
      </c>
      <c r="R199" s="90">
        <f t="shared" si="16"/>
        <v>0</v>
      </c>
    </row>
    <row r="200" spans="1:18" x14ac:dyDescent="0.2">
      <c r="A200" s="73" t="str">
        <f t="shared" si="13"/>
        <v>-</v>
      </c>
      <c r="B200" s="73">
        <v>199</v>
      </c>
      <c r="C200" s="121"/>
      <c r="D200" s="9"/>
      <c r="E200" s="10"/>
      <c r="F200" s="11"/>
      <c r="G200" s="9"/>
      <c r="H200" s="86" t="str">
        <f>IFERROR(VLOOKUP(G200,'Service Details'!$D$5:$F$21,2,TRUE),"")</f>
        <v/>
      </c>
      <c r="I200" s="12"/>
      <c r="J200" s="13"/>
      <c r="K200" s="89">
        <f t="shared" si="14"/>
        <v>0</v>
      </c>
      <c r="L200" s="90">
        <v>0</v>
      </c>
      <c r="M200" s="91">
        <f>IFERROR(IF('Company Details'!$C$9="Yes",(VLOOKUP(Transaction!G200,'Service Details'!$D$5:$F$29,3)),0%),0)</f>
        <v>0</v>
      </c>
      <c r="N200" s="89">
        <f>IFERROR(IF('Company Details'!C206=(VLOOKUP(Transaction!F200,'Customer Details'!$B$3:$D$32,2)),0,L200*M200),0)</f>
        <v>0</v>
      </c>
      <c r="O200" s="92">
        <f>IFERROR(IF('Company Details'!C206=(VLOOKUP(Transaction!F200,'Customer Details'!$B$3:$D$32,2)),L200*M200/2,0),0)</f>
        <v>0</v>
      </c>
      <c r="P200" s="92">
        <f>IFERROR(IF('Company Details'!C206=(VLOOKUP(Transaction!F200,'Customer Details'!$B$3:$D$32,2)),L200*M200/2,0),0)</f>
        <v>0</v>
      </c>
      <c r="Q200" s="89">
        <f t="shared" si="15"/>
        <v>0</v>
      </c>
      <c r="R200" s="90">
        <f t="shared" si="16"/>
        <v>0</v>
      </c>
    </row>
    <row r="201" spans="1:18" x14ac:dyDescent="0.2">
      <c r="A201" s="73" t="str">
        <f t="shared" si="13"/>
        <v>-</v>
      </c>
      <c r="B201" s="73">
        <v>200</v>
      </c>
      <c r="C201" s="121"/>
      <c r="D201" s="9"/>
      <c r="E201" s="10"/>
      <c r="F201" s="11"/>
      <c r="G201" s="9"/>
      <c r="H201" s="86" t="str">
        <f>IFERROR(VLOOKUP(G201,'Service Details'!$D$5:$F$21,2,TRUE),"")</f>
        <v/>
      </c>
      <c r="I201" s="12"/>
      <c r="J201" s="13"/>
      <c r="K201" s="89">
        <f t="shared" si="14"/>
        <v>0</v>
      </c>
      <c r="L201" s="90">
        <v>0</v>
      </c>
      <c r="M201" s="91">
        <f>IFERROR(IF('Company Details'!$C$9="Yes",(VLOOKUP(Transaction!G201,'Service Details'!$D$5:$F$29,3)),0%),0)</f>
        <v>0</v>
      </c>
      <c r="N201" s="89">
        <f>IFERROR(IF('Company Details'!C207=(VLOOKUP(Transaction!F201,'Customer Details'!$B$3:$D$32,2)),0,L201*M201),0)</f>
        <v>0</v>
      </c>
      <c r="O201" s="92">
        <f>IFERROR(IF('Company Details'!C207=(VLOOKUP(Transaction!F201,'Customer Details'!$B$3:$D$32,2)),L201*M201/2,0),0)</f>
        <v>0</v>
      </c>
      <c r="P201" s="92">
        <f>IFERROR(IF('Company Details'!C207=(VLOOKUP(Transaction!F201,'Customer Details'!$B$3:$D$32,2)),L201*M201/2,0),0)</f>
        <v>0</v>
      </c>
      <c r="Q201" s="89">
        <f t="shared" si="15"/>
        <v>0</v>
      </c>
      <c r="R201" s="90">
        <f t="shared" si="16"/>
        <v>0</v>
      </c>
    </row>
    <row r="202" spans="1:18" x14ac:dyDescent="0.2">
      <c r="A202" s="73" t="str">
        <f t="shared" si="13"/>
        <v>-</v>
      </c>
      <c r="B202" s="73">
        <v>201</v>
      </c>
      <c r="C202" s="121"/>
      <c r="D202" s="9"/>
      <c r="E202" s="10"/>
      <c r="F202" s="11"/>
      <c r="G202" s="9"/>
      <c r="H202" s="86" t="str">
        <f>IFERROR(VLOOKUP(G202,'Service Details'!$D$5:$F$21,2,TRUE),"")</f>
        <v/>
      </c>
      <c r="I202" s="12"/>
      <c r="J202" s="13"/>
      <c r="K202" s="89">
        <f t="shared" si="14"/>
        <v>0</v>
      </c>
      <c r="L202" s="90">
        <v>0</v>
      </c>
      <c r="M202" s="91">
        <f>IFERROR(IF('Company Details'!$C$9="Yes",(VLOOKUP(Transaction!G202,'Service Details'!$D$5:$F$29,3)),0%),0)</f>
        <v>0</v>
      </c>
      <c r="N202" s="89">
        <f>IFERROR(IF('Company Details'!C208=(VLOOKUP(Transaction!F202,'Customer Details'!$B$3:$D$32,2)),0,L202*M202),0)</f>
        <v>0</v>
      </c>
      <c r="O202" s="92">
        <f>IFERROR(IF('Company Details'!C208=(VLOOKUP(Transaction!F202,'Customer Details'!$B$3:$D$32,2)),L202*M202/2,0),0)</f>
        <v>0</v>
      </c>
      <c r="P202" s="92">
        <f>IFERROR(IF('Company Details'!C208=(VLOOKUP(Transaction!F202,'Customer Details'!$B$3:$D$32,2)),L202*M202/2,0),0)</f>
        <v>0</v>
      </c>
      <c r="Q202" s="89">
        <f t="shared" si="15"/>
        <v>0</v>
      </c>
      <c r="R202" s="90">
        <f t="shared" si="16"/>
        <v>0</v>
      </c>
    </row>
    <row r="203" spans="1:18" x14ac:dyDescent="0.2">
      <c r="A203" s="73" t="str">
        <f t="shared" si="13"/>
        <v>-</v>
      </c>
      <c r="B203" s="73">
        <v>202</v>
      </c>
      <c r="C203" s="121"/>
      <c r="D203" s="9"/>
      <c r="E203" s="10"/>
      <c r="F203" s="11"/>
      <c r="G203" s="9"/>
      <c r="H203" s="86" t="str">
        <f>IFERROR(VLOOKUP(G203,'Service Details'!$D$5:$F$21,2,TRUE),"")</f>
        <v/>
      </c>
      <c r="I203" s="12"/>
      <c r="J203" s="13"/>
      <c r="K203" s="89">
        <f t="shared" si="14"/>
        <v>0</v>
      </c>
      <c r="L203" s="90">
        <v>0</v>
      </c>
      <c r="M203" s="91">
        <f>IFERROR(IF('Company Details'!$C$9="Yes",(VLOOKUP(Transaction!G203,'Service Details'!$D$5:$F$29,3)),0%),0)</f>
        <v>0</v>
      </c>
      <c r="N203" s="89">
        <f>IFERROR(IF('Company Details'!C209=(VLOOKUP(Transaction!F203,'Customer Details'!$B$3:$D$32,2)),0,L203*M203),0)</f>
        <v>0</v>
      </c>
      <c r="O203" s="92">
        <f>IFERROR(IF('Company Details'!C209=(VLOOKUP(Transaction!F203,'Customer Details'!$B$3:$D$32,2)),L203*M203/2,0),0)</f>
        <v>0</v>
      </c>
      <c r="P203" s="92">
        <f>IFERROR(IF('Company Details'!C209=(VLOOKUP(Transaction!F203,'Customer Details'!$B$3:$D$32,2)),L203*M203/2,0),0)</f>
        <v>0</v>
      </c>
      <c r="Q203" s="89">
        <f t="shared" si="15"/>
        <v>0</v>
      </c>
      <c r="R203" s="90">
        <f t="shared" si="16"/>
        <v>0</v>
      </c>
    </row>
    <row r="204" spans="1:18" x14ac:dyDescent="0.2">
      <c r="A204" s="73" t="str">
        <f t="shared" si="13"/>
        <v>-</v>
      </c>
      <c r="B204" s="73">
        <v>203</v>
      </c>
      <c r="C204" s="121"/>
      <c r="D204" s="9"/>
      <c r="E204" s="10"/>
      <c r="F204" s="11"/>
      <c r="G204" s="9"/>
      <c r="H204" s="86" t="str">
        <f>IFERROR(VLOOKUP(G204,'Service Details'!$D$5:$F$21,2,TRUE),"")</f>
        <v/>
      </c>
      <c r="I204" s="12"/>
      <c r="J204" s="13"/>
      <c r="K204" s="89">
        <f t="shared" si="14"/>
        <v>0</v>
      </c>
      <c r="L204" s="90">
        <v>0</v>
      </c>
      <c r="M204" s="91">
        <f>IFERROR(IF('Company Details'!$C$9="Yes",(VLOOKUP(Transaction!G204,'Service Details'!$D$5:$F$29,3)),0%),0)</f>
        <v>0</v>
      </c>
      <c r="N204" s="89">
        <f>IFERROR(IF('Company Details'!C210=(VLOOKUP(Transaction!F204,'Customer Details'!$B$3:$D$32,2)),0,L204*M204),0)</f>
        <v>0</v>
      </c>
      <c r="O204" s="92">
        <f>IFERROR(IF('Company Details'!C210=(VLOOKUP(Transaction!F204,'Customer Details'!$B$3:$D$32,2)),L204*M204/2,0),0)</f>
        <v>0</v>
      </c>
      <c r="P204" s="92">
        <f>IFERROR(IF('Company Details'!C210=(VLOOKUP(Transaction!F204,'Customer Details'!$B$3:$D$32,2)),L204*M204/2,0),0)</f>
        <v>0</v>
      </c>
      <c r="Q204" s="89">
        <f t="shared" si="15"/>
        <v>0</v>
      </c>
      <c r="R204" s="90">
        <f t="shared" si="16"/>
        <v>0</v>
      </c>
    </row>
    <row r="205" spans="1:18" x14ac:dyDescent="0.2">
      <c r="A205" s="73" t="str">
        <f t="shared" si="13"/>
        <v>-</v>
      </c>
      <c r="B205" s="73">
        <v>204</v>
      </c>
      <c r="C205" s="121"/>
      <c r="D205" s="9"/>
      <c r="E205" s="10"/>
      <c r="F205" s="11"/>
      <c r="G205" s="9"/>
      <c r="H205" s="86" t="str">
        <f>IFERROR(VLOOKUP(G205,'Service Details'!$D$5:$F$21,2,TRUE),"")</f>
        <v/>
      </c>
      <c r="I205" s="12"/>
      <c r="J205" s="13"/>
      <c r="K205" s="89">
        <f t="shared" si="14"/>
        <v>0</v>
      </c>
      <c r="L205" s="90">
        <v>0</v>
      </c>
      <c r="M205" s="91">
        <f>IFERROR(IF('Company Details'!$C$9="Yes",(VLOOKUP(Transaction!G205,'Service Details'!$D$5:$F$29,3)),0%),0)</f>
        <v>0</v>
      </c>
      <c r="N205" s="89">
        <f>IFERROR(IF('Company Details'!C211=(VLOOKUP(Transaction!F205,'Customer Details'!$B$3:$D$32,2)),0,L205*M205),0)</f>
        <v>0</v>
      </c>
      <c r="O205" s="92">
        <f>IFERROR(IF('Company Details'!C211=(VLOOKUP(Transaction!F205,'Customer Details'!$B$3:$D$32,2)),L205*M205/2,0),0)</f>
        <v>0</v>
      </c>
      <c r="P205" s="92">
        <f>IFERROR(IF('Company Details'!C211=(VLOOKUP(Transaction!F205,'Customer Details'!$B$3:$D$32,2)),L205*M205/2,0),0)</f>
        <v>0</v>
      </c>
      <c r="Q205" s="89">
        <f t="shared" si="15"/>
        <v>0</v>
      </c>
      <c r="R205" s="90">
        <f t="shared" si="16"/>
        <v>0</v>
      </c>
    </row>
    <row r="206" spans="1:18" x14ac:dyDescent="0.2">
      <c r="A206" s="73" t="str">
        <f t="shared" si="13"/>
        <v>-</v>
      </c>
      <c r="B206" s="73">
        <v>205</v>
      </c>
      <c r="C206" s="121"/>
      <c r="D206" s="9"/>
      <c r="E206" s="10"/>
      <c r="F206" s="11"/>
      <c r="G206" s="9"/>
      <c r="H206" s="86" t="str">
        <f>IFERROR(VLOOKUP(G206,'Service Details'!$D$5:$F$21,2,TRUE),"")</f>
        <v/>
      </c>
      <c r="I206" s="12"/>
      <c r="J206" s="13"/>
      <c r="K206" s="89">
        <f t="shared" si="14"/>
        <v>0</v>
      </c>
      <c r="L206" s="90">
        <v>0</v>
      </c>
      <c r="M206" s="91">
        <f>IFERROR(IF('Company Details'!$C$9="Yes",(VLOOKUP(Transaction!G206,'Service Details'!$D$5:$F$29,3)),0%),0)</f>
        <v>0</v>
      </c>
      <c r="N206" s="89">
        <f>IFERROR(IF('Company Details'!C212=(VLOOKUP(Transaction!F206,'Customer Details'!$B$3:$D$32,2)),0,L206*M206),0)</f>
        <v>0</v>
      </c>
      <c r="O206" s="92">
        <f>IFERROR(IF('Company Details'!C212=(VLOOKUP(Transaction!F206,'Customer Details'!$B$3:$D$32,2)),L206*M206/2,0),0)</f>
        <v>0</v>
      </c>
      <c r="P206" s="92">
        <f>IFERROR(IF('Company Details'!C212=(VLOOKUP(Transaction!F206,'Customer Details'!$B$3:$D$32,2)),L206*M206/2,0),0)</f>
        <v>0</v>
      </c>
      <c r="Q206" s="89">
        <f t="shared" si="15"/>
        <v>0</v>
      </c>
      <c r="R206" s="90">
        <f t="shared" si="16"/>
        <v>0</v>
      </c>
    </row>
    <row r="207" spans="1:18" x14ac:dyDescent="0.2">
      <c r="A207" s="73" t="str">
        <f t="shared" si="13"/>
        <v>-</v>
      </c>
      <c r="B207" s="73">
        <v>206</v>
      </c>
      <c r="C207" s="121"/>
      <c r="D207" s="9"/>
      <c r="E207" s="10"/>
      <c r="F207" s="11"/>
      <c r="G207" s="9"/>
      <c r="H207" s="86" t="str">
        <f>IFERROR(VLOOKUP(G207,'Service Details'!$D$5:$F$21,2,TRUE),"")</f>
        <v/>
      </c>
      <c r="I207" s="12"/>
      <c r="J207" s="13"/>
      <c r="K207" s="89">
        <f t="shared" si="14"/>
        <v>0</v>
      </c>
      <c r="L207" s="90">
        <v>0</v>
      </c>
      <c r="M207" s="91">
        <f>IFERROR(IF('Company Details'!$C$9="Yes",(VLOOKUP(Transaction!G207,'Service Details'!$D$5:$F$29,3)),0%),0)</f>
        <v>0</v>
      </c>
      <c r="N207" s="89">
        <f>IFERROR(IF('Company Details'!C213=(VLOOKUP(Transaction!F207,'Customer Details'!$B$3:$D$32,2)),0,L207*M207),0)</f>
        <v>0</v>
      </c>
      <c r="O207" s="92">
        <f>IFERROR(IF('Company Details'!C213=(VLOOKUP(Transaction!F207,'Customer Details'!$B$3:$D$32,2)),L207*M207/2,0),0)</f>
        <v>0</v>
      </c>
      <c r="P207" s="92">
        <f>IFERROR(IF('Company Details'!C213=(VLOOKUP(Transaction!F207,'Customer Details'!$B$3:$D$32,2)),L207*M207/2,0),0)</f>
        <v>0</v>
      </c>
      <c r="Q207" s="89">
        <f t="shared" si="15"/>
        <v>0</v>
      </c>
      <c r="R207" s="90">
        <f t="shared" si="16"/>
        <v>0</v>
      </c>
    </row>
    <row r="208" spans="1:18" x14ac:dyDescent="0.2">
      <c r="A208" s="73" t="str">
        <f t="shared" si="13"/>
        <v>-</v>
      </c>
      <c r="B208" s="73">
        <v>207</v>
      </c>
      <c r="C208" s="121"/>
      <c r="D208" s="9"/>
      <c r="E208" s="10"/>
      <c r="F208" s="11"/>
      <c r="G208" s="9"/>
      <c r="H208" s="86" t="str">
        <f>IFERROR(VLOOKUP(G208,'Service Details'!$D$5:$F$21,2,TRUE),"")</f>
        <v/>
      </c>
      <c r="I208" s="12"/>
      <c r="J208" s="13"/>
      <c r="K208" s="89">
        <f t="shared" si="14"/>
        <v>0</v>
      </c>
      <c r="L208" s="90">
        <v>0</v>
      </c>
      <c r="M208" s="91">
        <f>IFERROR(IF('Company Details'!$C$9="Yes",(VLOOKUP(Transaction!G208,'Service Details'!$D$5:$F$29,3)),0%),0)</f>
        <v>0</v>
      </c>
      <c r="N208" s="89">
        <f>IFERROR(IF('Company Details'!C214=(VLOOKUP(Transaction!F208,'Customer Details'!$B$3:$D$32,2)),0,L208*M208),0)</f>
        <v>0</v>
      </c>
      <c r="O208" s="92">
        <f>IFERROR(IF('Company Details'!C214=(VLOOKUP(Transaction!F208,'Customer Details'!$B$3:$D$32,2)),L208*M208/2,0),0)</f>
        <v>0</v>
      </c>
      <c r="P208" s="92">
        <f>IFERROR(IF('Company Details'!C214=(VLOOKUP(Transaction!F208,'Customer Details'!$B$3:$D$32,2)),L208*M208/2,0),0)</f>
        <v>0</v>
      </c>
      <c r="Q208" s="89">
        <f t="shared" si="15"/>
        <v>0</v>
      </c>
      <c r="R208" s="90">
        <f t="shared" si="16"/>
        <v>0</v>
      </c>
    </row>
    <row r="209" spans="1:18" x14ac:dyDescent="0.2">
      <c r="A209" s="73" t="str">
        <f t="shared" si="13"/>
        <v>-</v>
      </c>
      <c r="B209" s="73">
        <v>208</v>
      </c>
      <c r="C209" s="121"/>
      <c r="D209" s="9"/>
      <c r="E209" s="10"/>
      <c r="F209" s="11"/>
      <c r="G209" s="9"/>
      <c r="H209" s="86" t="str">
        <f>IFERROR(VLOOKUP(G209,'Service Details'!$D$5:$F$21,2,TRUE),"")</f>
        <v/>
      </c>
      <c r="I209" s="12"/>
      <c r="J209" s="13"/>
      <c r="K209" s="89">
        <f t="shared" si="14"/>
        <v>0</v>
      </c>
      <c r="L209" s="90">
        <v>0</v>
      </c>
      <c r="M209" s="91">
        <f>IFERROR(IF('Company Details'!$C$9="Yes",(VLOOKUP(Transaction!G209,'Service Details'!$D$5:$F$29,3)),0%),0)</f>
        <v>0</v>
      </c>
      <c r="N209" s="89">
        <f>IFERROR(IF('Company Details'!C215=(VLOOKUP(Transaction!F209,'Customer Details'!$B$3:$D$32,2)),0,L209*M209),0)</f>
        <v>0</v>
      </c>
      <c r="O209" s="92">
        <f>IFERROR(IF('Company Details'!C215=(VLOOKUP(Transaction!F209,'Customer Details'!$B$3:$D$32,2)),L209*M209/2,0),0)</f>
        <v>0</v>
      </c>
      <c r="P209" s="92">
        <f>IFERROR(IF('Company Details'!C215=(VLOOKUP(Transaction!F209,'Customer Details'!$B$3:$D$32,2)),L209*M209/2,0),0)</f>
        <v>0</v>
      </c>
      <c r="Q209" s="89">
        <f t="shared" si="15"/>
        <v>0</v>
      </c>
      <c r="R209" s="90">
        <f t="shared" si="16"/>
        <v>0</v>
      </c>
    </row>
    <row r="210" spans="1:18" x14ac:dyDescent="0.2">
      <c r="A210" s="73" t="str">
        <f t="shared" si="13"/>
        <v>-</v>
      </c>
      <c r="B210" s="73">
        <v>209</v>
      </c>
      <c r="C210" s="121"/>
      <c r="D210" s="9"/>
      <c r="E210" s="10"/>
      <c r="F210" s="11"/>
      <c r="G210" s="9"/>
      <c r="H210" s="86" t="str">
        <f>IFERROR(VLOOKUP(G210,'Service Details'!$D$5:$F$21,2,TRUE),"")</f>
        <v/>
      </c>
      <c r="I210" s="12"/>
      <c r="J210" s="13"/>
      <c r="K210" s="89">
        <f t="shared" si="14"/>
        <v>0</v>
      </c>
      <c r="L210" s="90">
        <v>0</v>
      </c>
      <c r="M210" s="91">
        <f>IFERROR(IF('Company Details'!$C$9="Yes",(VLOOKUP(Transaction!G210,'Service Details'!$D$5:$F$29,3)),0%),0)</f>
        <v>0</v>
      </c>
      <c r="N210" s="89">
        <f>IFERROR(IF('Company Details'!C216=(VLOOKUP(Transaction!F210,'Customer Details'!$B$3:$D$32,2)),0,L210*M210),0)</f>
        <v>0</v>
      </c>
      <c r="O210" s="92">
        <f>IFERROR(IF('Company Details'!C216=(VLOOKUP(Transaction!F210,'Customer Details'!$B$3:$D$32,2)),L210*M210/2,0),0)</f>
        <v>0</v>
      </c>
      <c r="P210" s="92">
        <f>IFERROR(IF('Company Details'!C216=(VLOOKUP(Transaction!F210,'Customer Details'!$B$3:$D$32,2)),L210*M210/2,0),0)</f>
        <v>0</v>
      </c>
      <c r="Q210" s="89">
        <f t="shared" si="15"/>
        <v>0</v>
      </c>
      <c r="R210" s="90">
        <f t="shared" si="16"/>
        <v>0</v>
      </c>
    </row>
    <row r="211" spans="1:18" x14ac:dyDescent="0.2">
      <c r="A211" s="73" t="str">
        <f t="shared" si="13"/>
        <v>-</v>
      </c>
      <c r="B211" s="73">
        <v>210</v>
      </c>
      <c r="C211" s="121"/>
      <c r="D211" s="9"/>
      <c r="E211" s="10"/>
      <c r="F211" s="11"/>
      <c r="G211" s="9"/>
      <c r="H211" s="86" t="str">
        <f>IFERROR(VLOOKUP(G211,'Service Details'!$D$5:$F$21,2,TRUE),"")</f>
        <v/>
      </c>
      <c r="I211" s="12"/>
      <c r="J211" s="13"/>
      <c r="K211" s="89">
        <f t="shared" si="14"/>
        <v>0</v>
      </c>
      <c r="L211" s="90">
        <v>0</v>
      </c>
      <c r="M211" s="91">
        <f>IFERROR(IF('Company Details'!$C$9="Yes",(VLOOKUP(Transaction!G211,'Service Details'!$D$5:$F$29,3)),0%),0)</f>
        <v>0</v>
      </c>
      <c r="N211" s="89">
        <f>IFERROR(IF('Company Details'!C217=(VLOOKUP(Transaction!F211,'Customer Details'!$B$3:$D$32,2)),0,L211*M211),0)</f>
        <v>0</v>
      </c>
      <c r="O211" s="92">
        <f>IFERROR(IF('Company Details'!C217=(VLOOKUP(Transaction!F211,'Customer Details'!$B$3:$D$32,2)),L211*M211/2,0),0)</f>
        <v>0</v>
      </c>
      <c r="P211" s="92">
        <f>IFERROR(IF('Company Details'!C217=(VLOOKUP(Transaction!F211,'Customer Details'!$B$3:$D$32,2)),L211*M211/2,0),0)</f>
        <v>0</v>
      </c>
      <c r="Q211" s="89">
        <f t="shared" si="15"/>
        <v>0</v>
      </c>
      <c r="R211" s="90">
        <f t="shared" si="16"/>
        <v>0</v>
      </c>
    </row>
    <row r="212" spans="1:18" x14ac:dyDescent="0.2">
      <c r="A212" s="73" t="str">
        <f t="shared" si="13"/>
        <v>-</v>
      </c>
      <c r="B212" s="73">
        <v>211</v>
      </c>
      <c r="C212" s="121"/>
      <c r="D212" s="9"/>
      <c r="E212" s="10"/>
      <c r="F212" s="11"/>
      <c r="G212" s="9"/>
      <c r="H212" s="86" t="str">
        <f>IFERROR(VLOOKUP(G212,'Service Details'!$D$5:$F$21,2,TRUE),"")</f>
        <v/>
      </c>
      <c r="I212" s="12"/>
      <c r="J212" s="13"/>
      <c r="K212" s="89">
        <f t="shared" si="14"/>
        <v>0</v>
      </c>
      <c r="L212" s="90">
        <v>0</v>
      </c>
      <c r="M212" s="91">
        <f>IFERROR(IF('Company Details'!$C$9="Yes",(VLOOKUP(Transaction!G212,'Service Details'!$D$5:$F$29,3)),0%),0)</f>
        <v>0</v>
      </c>
      <c r="N212" s="89">
        <f>IFERROR(IF('Company Details'!C218=(VLOOKUP(Transaction!F212,'Customer Details'!$B$3:$D$32,2)),0,L212*M212),0)</f>
        <v>0</v>
      </c>
      <c r="O212" s="92">
        <f>IFERROR(IF('Company Details'!C218=(VLOOKUP(Transaction!F212,'Customer Details'!$B$3:$D$32,2)),L212*M212/2,0),0)</f>
        <v>0</v>
      </c>
      <c r="P212" s="92">
        <f>IFERROR(IF('Company Details'!C218=(VLOOKUP(Transaction!F212,'Customer Details'!$B$3:$D$32,2)),L212*M212/2,0),0)</f>
        <v>0</v>
      </c>
      <c r="Q212" s="89">
        <f t="shared" si="15"/>
        <v>0</v>
      </c>
      <c r="R212" s="90">
        <f t="shared" si="16"/>
        <v>0</v>
      </c>
    </row>
    <row r="213" spans="1:18" x14ac:dyDescent="0.2">
      <c r="A213" s="73" t="str">
        <f t="shared" si="13"/>
        <v>-</v>
      </c>
      <c r="B213" s="73">
        <v>212</v>
      </c>
      <c r="C213" s="121"/>
      <c r="D213" s="9"/>
      <c r="E213" s="10"/>
      <c r="F213" s="11"/>
      <c r="G213" s="9"/>
      <c r="H213" s="86" t="str">
        <f>IFERROR(VLOOKUP(G213,'Service Details'!$D$5:$F$21,2,TRUE),"")</f>
        <v/>
      </c>
      <c r="I213" s="12"/>
      <c r="J213" s="13"/>
      <c r="K213" s="89">
        <f t="shared" si="14"/>
        <v>0</v>
      </c>
      <c r="L213" s="90">
        <v>0</v>
      </c>
      <c r="M213" s="91">
        <f>IFERROR(IF('Company Details'!$C$9="Yes",(VLOOKUP(Transaction!G213,'Service Details'!$D$5:$F$29,3)),0%),0)</f>
        <v>0</v>
      </c>
      <c r="N213" s="89">
        <f>IFERROR(IF('Company Details'!C219=(VLOOKUP(Transaction!F213,'Customer Details'!$B$3:$D$32,2)),0,L213*M213),0)</f>
        <v>0</v>
      </c>
      <c r="O213" s="92">
        <f>IFERROR(IF('Company Details'!C219=(VLOOKUP(Transaction!F213,'Customer Details'!$B$3:$D$32,2)),L213*M213/2,0),0)</f>
        <v>0</v>
      </c>
      <c r="P213" s="92">
        <f>IFERROR(IF('Company Details'!C219=(VLOOKUP(Transaction!F213,'Customer Details'!$B$3:$D$32,2)),L213*M213/2,0),0)</f>
        <v>0</v>
      </c>
      <c r="Q213" s="89">
        <f t="shared" si="15"/>
        <v>0</v>
      </c>
      <c r="R213" s="90">
        <f t="shared" si="16"/>
        <v>0</v>
      </c>
    </row>
    <row r="214" spans="1:18" x14ac:dyDescent="0.2">
      <c r="A214" s="73" t="str">
        <f t="shared" si="13"/>
        <v>-</v>
      </c>
      <c r="B214" s="73">
        <v>213</v>
      </c>
      <c r="C214" s="121"/>
      <c r="D214" s="9"/>
      <c r="E214" s="10"/>
      <c r="F214" s="11"/>
      <c r="G214" s="9"/>
      <c r="H214" s="86" t="str">
        <f>IFERROR(VLOOKUP(G214,'Service Details'!$D$5:$F$21,2,TRUE),"")</f>
        <v/>
      </c>
      <c r="I214" s="12"/>
      <c r="J214" s="13"/>
      <c r="K214" s="89">
        <f t="shared" si="14"/>
        <v>0</v>
      </c>
      <c r="L214" s="90">
        <v>0</v>
      </c>
      <c r="M214" s="91">
        <f>IFERROR(IF('Company Details'!$C$9="Yes",(VLOOKUP(Transaction!G214,'Service Details'!$D$5:$F$29,3)),0%),0)</f>
        <v>0</v>
      </c>
      <c r="N214" s="89">
        <f>IFERROR(IF('Company Details'!C220=(VLOOKUP(Transaction!F214,'Customer Details'!$B$3:$D$32,2)),0,L214*M214),0)</f>
        <v>0</v>
      </c>
      <c r="O214" s="92">
        <f>IFERROR(IF('Company Details'!C220=(VLOOKUP(Transaction!F214,'Customer Details'!$B$3:$D$32,2)),L214*M214/2,0),0)</f>
        <v>0</v>
      </c>
      <c r="P214" s="92">
        <f>IFERROR(IF('Company Details'!C220=(VLOOKUP(Transaction!F214,'Customer Details'!$B$3:$D$32,2)),L214*M214/2,0),0)</f>
        <v>0</v>
      </c>
      <c r="Q214" s="89">
        <f t="shared" si="15"/>
        <v>0</v>
      </c>
      <c r="R214" s="90">
        <f t="shared" si="16"/>
        <v>0</v>
      </c>
    </row>
    <row r="215" spans="1:18" x14ac:dyDescent="0.2">
      <c r="A215" s="73" t="str">
        <f t="shared" si="13"/>
        <v>-</v>
      </c>
      <c r="B215" s="73">
        <v>214</v>
      </c>
      <c r="C215" s="121"/>
      <c r="D215" s="9"/>
      <c r="E215" s="10"/>
      <c r="F215" s="11"/>
      <c r="G215" s="9"/>
      <c r="H215" s="86" t="str">
        <f>IFERROR(VLOOKUP(G215,'Service Details'!$D$5:$F$21,2,TRUE),"")</f>
        <v/>
      </c>
      <c r="I215" s="12"/>
      <c r="J215" s="13"/>
      <c r="K215" s="89">
        <f t="shared" si="14"/>
        <v>0</v>
      </c>
      <c r="L215" s="90">
        <v>0</v>
      </c>
      <c r="M215" s="91">
        <f>IFERROR(IF('Company Details'!$C$9="Yes",(VLOOKUP(Transaction!G215,'Service Details'!$D$5:$F$29,3)),0%),0)</f>
        <v>0</v>
      </c>
      <c r="N215" s="89">
        <f>IFERROR(IF('Company Details'!C221=(VLOOKUP(Transaction!F215,'Customer Details'!$B$3:$D$32,2)),0,L215*M215),0)</f>
        <v>0</v>
      </c>
      <c r="O215" s="92">
        <f>IFERROR(IF('Company Details'!C221=(VLOOKUP(Transaction!F215,'Customer Details'!$B$3:$D$32,2)),L215*M215/2,0),0)</f>
        <v>0</v>
      </c>
      <c r="P215" s="92">
        <f>IFERROR(IF('Company Details'!C221=(VLOOKUP(Transaction!F215,'Customer Details'!$B$3:$D$32,2)),L215*M215/2,0),0)</f>
        <v>0</v>
      </c>
      <c r="Q215" s="89">
        <f t="shared" si="15"/>
        <v>0</v>
      </c>
      <c r="R215" s="90">
        <f t="shared" si="16"/>
        <v>0</v>
      </c>
    </row>
    <row r="216" spans="1:18" x14ac:dyDescent="0.2">
      <c r="A216" s="73" t="str">
        <f t="shared" si="13"/>
        <v>-</v>
      </c>
      <c r="B216" s="73">
        <v>215</v>
      </c>
      <c r="C216" s="121"/>
      <c r="D216" s="9"/>
      <c r="E216" s="10"/>
      <c r="F216" s="11"/>
      <c r="G216" s="9"/>
      <c r="H216" s="86" t="str">
        <f>IFERROR(VLOOKUP(G216,'Service Details'!$D$5:$F$21,2,TRUE),"")</f>
        <v/>
      </c>
      <c r="I216" s="12"/>
      <c r="J216" s="13"/>
      <c r="K216" s="89">
        <f t="shared" si="14"/>
        <v>0</v>
      </c>
      <c r="L216" s="90">
        <v>0</v>
      </c>
      <c r="M216" s="91">
        <f>IFERROR(IF('Company Details'!$C$9="Yes",(VLOOKUP(Transaction!G216,'Service Details'!$D$5:$F$29,3)),0%),0)</f>
        <v>0</v>
      </c>
      <c r="N216" s="89">
        <f>IFERROR(IF('Company Details'!C222=(VLOOKUP(Transaction!F216,'Customer Details'!$B$3:$D$32,2)),0,L216*M216),0)</f>
        <v>0</v>
      </c>
      <c r="O216" s="92">
        <f>IFERROR(IF('Company Details'!C222=(VLOOKUP(Transaction!F216,'Customer Details'!$B$3:$D$32,2)),L216*M216/2,0),0)</f>
        <v>0</v>
      </c>
      <c r="P216" s="92">
        <f>IFERROR(IF('Company Details'!C222=(VLOOKUP(Transaction!F216,'Customer Details'!$B$3:$D$32,2)),L216*M216/2,0),0)</f>
        <v>0</v>
      </c>
      <c r="Q216" s="89">
        <f t="shared" si="15"/>
        <v>0</v>
      </c>
      <c r="R216" s="90">
        <f t="shared" si="16"/>
        <v>0</v>
      </c>
    </row>
    <row r="217" spans="1:18" x14ac:dyDescent="0.2">
      <c r="A217" s="73" t="str">
        <f t="shared" si="13"/>
        <v>-</v>
      </c>
      <c r="B217" s="73">
        <v>216</v>
      </c>
      <c r="C217" s="121"/>
      <c r="D217" s="9"/>
      <c r="E217" s="10"/>
      <c r="F217" s="11"/>
      <c r="G217" s="9"/>
      <c r="H217" s="86" t="str">
        <f>IFERROR(VLOOKUP(G217,'Service Details'!$D$5:$F$21,2,TRUE),"")</f>
        <v/>
      </c>
      <c r="I217" s="12"/>
      <c r="J217" s="13"/>
      <c r="K217" s="89">
        <f t="shared" si="14"/>
        <v>0</v>
      </c>
      <c r="L217" s="90">
        <v>0</v>
      </c>
      <c r="M217" s="91">
        <f>IFERROR(IF('Company Details'!$C$9="Yes",(VLOOKUP(Transaction!G217,'Service Details'!$D$5:$F$29,3)),0%),0)</f>
        <v>0</v>
      </c>
      <c r="N217" s="89">
        <f>IFERROR(IF('Company Details'!C223=(VLOOKUP(Transaction!F217,'Customer Details'!$B$3:$D$32,2)),0,L217*M217),0)</f>
        <v>0</v>
      </c>
      <c r="O217" s="92">
        <f>IFERROR(IF('Company Details'!C223=(VLOOKUP(Transaction!F217,'Customer Details'!$B$3:$D$32,2)),L217*M217/2,0),0)</f>
        <v>0</v>
      </c>
      <c r="P217" s="92">
        <f>IFERROR(IF('Company Details'!C223=(VLOOKUP(Transaction!F217,'Customer Details'!$B$3:$D$32,2)),L217*M217/2,0),0)</f>
        <v>0</v>
      </c>
      <c r="Q217" s="89">
        <f t="shared" si="15"/>
        <v>0</v>
      </c>
      <c r="R217" s="90">
        <f t="shared" si="16"/>
        <v>0</v>
      </c>
    </row>
    <row r="218" spans="1:18" x14ac:dyDescent="0.2">
      <c r="A218" s="73" t="str">
        <f t="shared" si="13"/>
        <v>-</v>
      </c>
      <c r="B218" s="73">
        <v>217</v>
      </c>
      <c r="C218" s="121"/>
      <c r="D218" s="9"/>
      <c r="E218" s="10"/>
      <c r="F218" s="11"/>
      <c r="G218" s="9"/>
      <c r="H218" s="86" t="str">
        <f>IFERROR(VLOOKUP(G218,'Service Details'!$D$5:$F$21,2,TRUE),"")</f>
        <v/>
      </c>
      <c r="I218" s="12"/>
      <c r="J218" s="13"/>
      <c r="K218" s="89">
        <f t="shared" si="14"/>
        <v>0</v>
      </c>
      <c r="L218" s="90">
        <v>0</v>
      </c>
      <c r="M218" s="91">
        <f>IFERROR(IF('Company Details'!$C$9="Yes",(VLOOKUP(Transaction!G218,'Service Details'!$D$5:$F$29,3)),0%),0)</f>
        <v>0</v>
      </c>
      <c r="N218" s="89">
        <f>IFERROR(IF('Company Details'!C224=(VLOOKUP(Transaction!F218,'Customer Details'!$B$3:$D$32,2)),0,L218*M218),0)</f>
        <v>0</v>
      </c>
      <c r="O218" s="92">
        <f>IFERROR(IF('Company Details'!C224=(VLOOKUP(Transaction!F218,'Customer Details'!$B$3:$D$32,2)),L218*M218/2,0),0)</f>
        <v>0</v>
      </c>
      <c r="P218" s="92">
        <f>IFERROR(IF('Company Details'!C224=(VLOOKUP(Transaction!F218,'Customer Details'!$B$3:$D$32,2)),L218*M218/2,0),0)</f>
        <v>0</v>
      </c>
      <c r="Q218" s="89">
        <f t="shared" si="15"/>
        <v>0</v>
      </c>
      <c r="R218" s="90">
        <f t="shared" si="16"/>
        <v>0</v>
      </c>
    </row>
    <row r="219" spans="1:18" x14ac:dyDescent="0.2">
      <c r="A219" s="73" t="str">
        <f t="shared" si="13"/>
        <v>-</v>
      </c>
      <c r="B219" s="73">
        <v>218</v>
      </c>
      <c r="C219" s="121"/>
      <c r="D219" s="9"/>
      <c r="E219" s="10"/>
      <c r="F219" s="11"/>
      <c r="G219" s="9"/>
      <c r="H219" s="86" t="str">
        <f>IFERROR(VLOOKUP(G219,'Service Details'!$D$5:$F$21,2,TRUE),"")</f>
        <v/>
      </c>
      <c r="I219" s="12"/>
      <c r="J219" s="13"/>
      <c r="K219" s="89">
        <f t="shared" si="14"/>
        <v>0</v>
      </c>
      <c r="L219" s="90">
        <v>0</v>
      </c>
      <c r="M219" s="91">
        <f>IFERROR(IF('Company Details'!$C$9="Yes",(VLOOKUP(Transaction!G219,'Service Details'!$D$5:$F$29,3)),0%),0)</f>
        <v>0</v>
      </c>
      <c r="N219" s="89">
        <f>IFERROR(IF('Company Details'!C225=(VLOOKUP(Transaction!F219,'Customer Details'!$B$3:$D$32,2)),0,L219*M219),0)</f>
        <v>0</v>
      </c>
      <c r="O219" s="92">
        <f>IFERROR(IF('Company Details'!C225=(VLOOKUP(Transaction!F219,'Customer Details'!$B$3:$D$32,2)),L219*M219/2,0),0)</f>
        <v>0</v>
      </c>
      <c r="P219" s="92">
        <f>IFERROR(IF('Company Details'!C225=(VLOOKUP(Transaction!F219,'Customer Details'!$B$3:$D$32,2)),L219*M219/2,0),0)</f>
        <v>0</v>
      </c>
      <c r="Q219" s="89">
        <f t="shared" si="15"/>
        <v>0</v>
      </c>
      <c r="R219" s="90">
        <f t="shared" si="16"/>
        <v>0</v>
      </c>
    </row>
    <row r="220" spans="1:18" x14ac:dyDescent="0.2">
      <c r="A220" s="73" t="str">
        <f t="shared" si="13"/>
        <v>-</v>
      </c>
      <c r="B220" s="73">
        <v>219</v>
      </c>
      <c r="C220" s="121"/>
      <c r="D220" s="9"/>
      <c r="E220" s="10"/>
      <c r="F220" s="11"/>
      <c r="G220" s="9"/>
      <c r="H220" s="86" t="str">
        <f>IFERROR(VLOOKUP(G220,'Service Details'!$D$5:$F$21,2,TRUE),"")</f>
        <v/>
      </c>
      <c r="I220" s="12"/>
      <c r="J220" s="13"/>
      <c r="K220" s="89">
        <f t="shared" si="14"/>
        <v>0</v>
      </c>
      <c r="L220" s="90">
        <v>0</v>
      </c>
      <c r="M220" s="91">
        <f>IFERROR(IF('Company Details'!$C$9="Yes",(VLOOKUP(Transaction!G220,'Service Details'!$D$5:$F$29,3)),0%),0)</f>
        <v>0</v>
      </c>
      <c r="N220" s="89">
        <f>IFERROR(IF('Company Details'!C226=(VLOOKUP(Transaction!F220,'Customer Details'!$B$3:$D$32,2)),0,L220*M220),0)</f>
        <v>0</v>
      </c>
      <c r="O220" s="92">
        <f>IFERROR(IF('Company Details'!C226=(VLOOKUP(Transaction!F220,'Customer Details'!$B$3:$D$32,2)),L220*M220/2,0),0)</f>
        <v>0</v>
      </c>
      <c r="P220" s="92">
        <f>IFERROR(IF('Company Details'!C226=(VLOOKUP(Transaction!F220,'Customer Details'!$B$3:$D$32,2)),L220*M220/2,0),0)</f>
        <v>0</v>
      </c>
      <c r="Q220" s="89">
        <f t="shared" si="15"/>
        <v>0</v>
      </c>
      <c r="R220" s="90">
        <f t="shared" si="16"/>
        <v>0</v>
      </c>
    </row>
    <row r="221" spans="1:18" x14ac:dyDescent="0.2">
      <c r="A221" s="73" t="str">
        <f t="shared" si="13"/>
        <v>-</v>
      </c>
      <c r="B221" s="73">
        <v>220</v>
      </c>
      <c r="C221" s="121"/>
      <c r="D221" s="9"/>
      <c r="E221" s="10"/>
      <c r="F221" s="11"/>
      <c r="G221" s="9"/>
      <c r="H221" s="86" t="str">
        <f>IFERROR(VLOOKUP(G221,'Service Details'!$D$5:$F$21,2,TRUE),"")</f>
        <v/>
      </c>
      <c r="I221" s="12"/>
      <c r="J221" s="13"/>
      <c r="K221" s="89">
        <f t="shared" si="14"/>
        <v>0</v>
      </c>
      <c r="L221" s="90">
        <v>0</v>
      </c>
      <c r="M221" s="91">
        <f>IFERROR(IF('Company Details'!$C$9="Yes",(VLOOKUP(Transaction!G221,'Service Details'!$D$5:$F$29,3)),0%),0)</f>
        <v>0</v>
      </c>
      <c r="N221" s="89">
        <f>IFERROR(IF('Company Details'!C227=(VLOOKUP(Transaction!F221,'Customer Details'!$B$3:$D$32,2)),0,L221*M221),0)</f>
        <v>0</v>
      </c>
      <c r="O221" s="92">
        <f>IFERROR(IF('Company Details'!C227=(VLOOKUP(Transaction!F221,'Customer Details'!$B$3:$D$32,2)),L221*M221/2,0),0)</f>
        <v>0</v>
      </c>
      <c r="P221" s="92">
        <f>IFERROR(IF('Company Details'!C227=(VLOOKUP(Transaction!F221,'Customer Details'!$B$3:$D$32,2)),L221*M221/2,0),0)</f>
        <v>0</v>
      </c>
      <c r="Q221" s="89">
        <f t="shared" si="15"/>
        <v>0</v>
      </c>
      <c r="R221" s="90">
        <f t="shared" si="16"/>
        <v>0</v>
      </c>
    </row>
    <row r="222" spans="1:18" x14ac:dyDescent="0.2">
      <c r="A222" s="73" t="str">
        <f t="shared" si="13"/>
        <v>-</v>
      </c>
      <c r="B222" s="73">
        <v>221</v>
      </c>
      <c r="C222" s="121"/>
      <c r="D222" s="9"/>
      <c r="E222" s="10"/>
      <c r="F222" s="11"/>
      <c r="G222" s="9"/>
      <c r="H222" s="86" t="str">
        <f>IFERROR(VLOOKUP(G222,'Service Details'!$D$5:$F$21,2,TRUE),"")</f>
        <v/>
      </c>
      <c r="I222" s="12"/>
      <c r="J222" s="13"/>
      <c r="K222" s="89">
        <f t="shared" si="14"/>
        <v>0</v>
      </c>
      <c r="L222" s="90">
        <v>0</v>
      </c>
      <c r="M222" s="91">
        <f>IFERROR(IF('Company Details'!$C$9="Yes",(VLOOKUP(Transaction!G222,'Service Details'!$D$5:$F$29,3)),0%),0)</f>
        <v>0</v>
      </c>
      <c r="N222" s="89">
        <f>IFERROR(IF('Company Details'!C228=(VLOOKUP(Transaction!F222,'Customer Details'!$B$3:$D$32,2)),0,L222*M222),0)</f>
        <v>0</v>
      </c>
      <c r="O222" s="92">
        <f>IFERROR(IF('Company Details'!C228=(VLOOKUP(Transaction!F222,'Customer Details'!$B$3:$D$32,2)),L222*M222/2,0),0)</f>
        <v>0</v>
      </c>
      <c r="P222" s="92">
        <f>IFERROR(IF('Company Details'!C228=(VLOOKUP(Transaction!F222,'Customer Details'!$B$3:$D$32,2)),L222*M222/2,0),0)</f>
        <v>0</v>
      </c>
      <c r="Q222" s="89">
        <f t="shared" si="15"/>
        <v>0</v>
      </c>
      <c r="R222" s="90">
        <f t="shared" si="16"/>
        <v>0</v>
      </c>
    </row>
    <row r="223" spans="1:18" x14ac:dyDescent="0.2">
      <c r="A223" s="73" t="str">
        <f t="shared" si="13"/>
        <v>-</v>
      </c>
      <c r="B223" s="73">
        <v>222</v>
      </c>
      <c r="C223" s="121"/>
      <c r="D223" s="9"/>
      <c r="E223" s="10"/>
      <c r="F223" s="11"/>
      <c r="G223" s="9"/>
      <c r="H223" s="86" t="str">
        <f>IFERROR(VLOOKUP(G223,'Service Details'!$D$5:$F$21,2,TRUE),"")</f>
        <v/>
      </c>
      <c r="I223" s="12"/>
      <c r="J223" s="13"/>
      <c r="K223" s="89">
        <f t="shared" si="14"/>
        <v>0</v>
      </c>
      <c r="L223" s="90">
        <v>0</v>
      </c>
      <c r="M223" s="91">
        <f>IFERROR(IF('Company Details'!$C$9="Yes",(VLOOKUP(Transaction!G223,'Service Details'!$D$5:$F$29,3)),0%),0)</f>
        <v>0</v>
      </c>
      <c r="N223" s="89">
        <f>IFERROR(IF('Company Details'!C229=(VLOOKUP(Transaction!F223,'Customer Details'!$B$3:$D$32,2)),0,L223*M223),0)</f>
        <v>0</v>
      </c>
      <c r="O223" s="92">
        <f>IFERROR(IF('Company Details'!C229=(VLOOKUP(Transaction!F223,'Customer Details'!$B$3:$D$32,2)),L223*M223/2,0),0)</f>
        <v>0</v>
      </c>
      <c r="P223" s="92">
        <f>IFERROR(IF('Company Details'!C229=(VLOOKUP(Transaction!F223,'Customer Details'!$B$3:$D$32,2)),L223*M223/2,0),0)</f>
        <v>0</v>
      </c>
      <c r="Q223" s="89">
        <f t="shared" si="15"/>
        <v>0</v>
      </c>
      <c r="R223" s="90">
        <f t="shared" si="16"/>
        <v>0</v>
      </c>
    </row>
    <row r="224" spans="1:18" x14ac:dyDescent="0.2">
      <c r="A224" s="73" t="str">
        <f t="shared" si="13"/>
        <v>-</v>
      </c>
      <c r="B224" s="73">
        <v>223</v>
      </c>
      <c r="C224" s="121"/>
      <c r="D224" s="9"/>
      <c r="E224" s="10"/>
      <c r="F224" s="11"/>
      <c r="G224" s="9"/>
      <c r="H224" s="86" t="str">
        <f>IFERROR(VLOOKUP(G224,'Service Details'!$D$5:$F$21,2,TRUE),"")</f>
        <v/>
      </c>
      <c r="I224" s="12"/>
      <c r="J224" s="13"/>
      <c r="K224" s="89">
        <f t="shared" si="14"/>
        <v>0</v>
      </c>
      <c r="L224" s="90">
        <v>0</v>
      </c>
      <c r="M224" s="91">
        <f>IFERROR(IF('Company Details'!$C$9="Yes",(VLOOKUP(Transaction!G224,'Service Details'!$D$5:$F$29,3)),0%),0)</f>
        <v>0</v>
      </c>
      <c r="N224" s="89">
        <f>IFERROR(IF('Company Details'!C230=(VLOOKUP(Transaction!F224,'Customer Details'!$B$3:$D$32,2)),0,L224*M224),0)</f>
        <v>0</v>
      </c>
      <c r="O224" s="92">
        <f>IFERROR(IF('Company Details'!C230=(VLOOKUP(Transaction!F224,'Customer Details'!$B$3:$D$32,2)),L224*M224/2,0),0)</f>
        <v>0</v>
      </c>
      <c r="P224" s="92">
        <f>IFERROR(IF('Company Details'!C230=(VLOOKUP(Transaction!F224,'Customer Details'!$B$3:$D$32,2)),L224*M224/2,0),0)</f>
        <v>0</v>
      </c>
      <c r="Q224" s="89">
        <f t="shared" si="15"/>
        <v>0</v>
      </c>
      <c r="R224" s="90">
        <f t="shared" si="16"/>
        <v>0</v>
      </c>
    </row>
    <row r="225" spans="1:18" x14ac:dyDescent="0.2">
      <c r="A225" s="73" t="str">
        <f t="shared" si="13"/>
        <v>-</v>
      </c>
      <c r="B225" s="73">
        <v>224</v>
      </c>
      <c r="C225" s="121"/>
      <c r="D225" s="9"/>
      <c r="E225" s="10"/>
      <c r="F225" s="11"/>
      <c r="G225" s="9"/>
      <c r="H225" s="86" t="str">
        <f>IFERROR(VLOOKUP(G225,'Service Details'!$D$5:$F$21,2,TRUE),"")</f>
        <v/>
      </c>
      <c r="I225" s="12"/>
      <c r="J225" s="13"/>
      <c r="K225" s="89">
        <f t="shared" si="14"/>
        <v>0</v>
      </c>
      <c r="L225" s="90">
        <v>0</v>
      </c>
      <c r="M225" s="91">
        <f>IFERROR(IF('Company Details'!$C$9="Yes",(VLOOKUP(Transaction!G225,'Service Details'!$D$5:$F$29,3)),0%),0)</f>
        <v>0</v>
      </c>
      <c r="N225" s="89">
        <f>IFERROR(IF('Company Details'!C231=(VLOOKUP(Transaction!F225,'Customer Details'!$B$3:$D$32,2)),0,L225*M225),0)</f>
        <v>0</v>
      </c>
      <c r="O225" s="92">
        <f>IFERROR(IF('Company Details'!C231=(VLOOKUP(Transaction!F225,'Customer Details'!$B$3:$D$32,2)),L225*M225/2,0),0)</f>
        <v>0</v>
      </c>
      <c r="P225" s="92">
        <f>IFERROR(IF('Company Details'!C231=(VLOOKUP(Transaction!F225,'Customer Details'!$B$3:$D$32,2)),L225*M225/2,0),0)</f>
        <v>0</v>
      </c>
      <c r="Q225" s="89">
        <f t="shared" si="15"/>
        <v>0</v>
      </c>
      <c r="R225" s="90">
        <f t="shared" si="16"/>
        <v>0</v>
      </c>
    </row>
    <row r="226" spans="1:18" x14ac:dyDescent="0.2">
      <c r="A226" s="73" t="str">
        <f t="shared" si="13"/>
        <v>-</v>
      </c>
      <c r="B226" s="73">
        <v>225</v>
      </c>
      <c r="C226" s="121"/>
      <c r="D226" s="9"/>
      <c r="E226" s="10"/>
      <c r="F226" s="11"/>
      <c r="G226" s="9"/>
      <c r="H226" s="86" t="str">
        <f>IFERROR(VLOOKUP(G226,'Service Details'!$D$5:$F$21,2,TRUE),"")</f>
        <v/>
      </c>
      <c r="I226" s="12"/>
      <c r="J226" s="13"/>
      <c r="K226" s="89">
        <f t="shared" si="14"/>
        <v>0</v>
      </c>
      <c r="L226" s="90">
        <v>0</v>
      </c>
      <c r="M226" s="91">
        <f>IFERROR(IF('Company Details'!$C$9="Yes",(VLOOKUP(Transaction!G226,'Service Details'!$D$5:$F$29,3)),0%),0)</f>
        <v>0</v>
      </c>
      <c r="N226" s="89">
        <f>IFERROR(IF('Company Details'!C232=(VLOOKUP(Transaction!F226,'Customer Details'!$B$3:$D$32,2)),0,L226*M226),0)</f>
        <v>0</v>
      </c>
      <c r="O226" s="92">
        <f>IFERROR(IF('Company Details'!C232=(VLOOKUP(Transaction!F226,'Customer Details'!$B$3:$D$32,2)),L226*M226/2,0),0)</f>
        <v>0</v>
      </c>
      <c r="P226" s="92">
        <f>IFERROR(IF('Company Details'!C232=(VLOOKUP(Transaction!F226,'Customer Details'!$B$3:$D$32,2)),L226*M226/2,0),0)</f>
        <v>0</v>
      </c>
      <c r="Q226" s="89">
        <f t="shared" si="15"/>
        <v>0</v>
      </c>
      <c r="R226" s="90">
        <f t="shared" si="16"/>
        <v>0</v>
      </c>
    </row>
    <row r="227" spans="1:18" x14ac:dyDescent="0.2">
      <c r="A227" s="73" t="str">
        <f t="shared" si="13"/>
        <v>-</v>
      </c>
      <c r="B227" s="73">
        <v>226</v>
      </c>
      <c r="C227" s="121"/>
      <c r="D227" s="9"/>
      <c r="E227" s="10"/>
      <c r="F227" s="11"/>
      <c r="G227" s="9"/>
      <c r="H227" s="86" t="str">
        <f>IFERROR(VLOOKUP(G227,'Service Details'!$D$5:$F$21,2,TRUE),"")</f>
        <v/>
      </c>
      <c r="I227" s="12"/>
      <c r="J227" s="13"/>
      <c r="K227" s="89">
        <f t="shared" si="14"/>
        <v>0</v>
      </c>
      <c r="L227" s="90">
        <v>0</v>
      </c>
      <c r="M227" s="91">
        <f>IFERROR(IF('Company Details'!$C$9="Yes",(VLOOKUP(Transaction!G227,'Service Details'!$D$5:$F$29,3)),0%),0)</f>
        <v>0</v>
      </c>
      <c r="N227" s="89">
        <f>IFERROR(IF('Company Details'!C233=(VLOOKUP(Transaction!F227,'Customer Details'!$B$3:$D$32,2)),0,L227*M227),0)</f>
        <v>0</v>
      </c>
      <c r="O227" s="92">
        <f>IFERROR(IF('Company Details'!C233=(VLOOKUP(Transaction!F227,'Customer Details'!$B$3:$D$32,2)),L227*M227/2,0),0)</f>
        <v>0</v>
      </c>
      <c r="P227" s="92">
        <f>IFERROR(IF('Company Details'!C233=(VLOOKUP(Transaction!F227,'Customer Details'!$B$3:$D$32,2)),L227*M227/2,0),0)</f>
        <v>0</v>
      </c>
      <c r="Q227" s="89">
        <f t="shared" si="15"/>
        <v>0</v>
      </c>
      <c r="R227" s="90">
        <f t="shared" si="16"/>
        <v>0</v>
      </c>
    </row>
    <row r="228" spans="1:18" x14ac:dyDescent="0.2">
      <c r="A228" s="73" t="str">
        <f t="shared" si="13"/>
        <v>-</v>
      </c>
      <c r="B228" s="73">
        <v>227</v>
      </c>
      <c r="C228" s="121"/>
      <c r="D228" s="9"/>
      <c r="E228" s="10"/>
      <c r="F228" s="11"/>
      <c r="G228" s="9"/>
      <c r="H228" s="86" t="str">
        <f>IFERROR(VLOOKUP(G228,'Service Details'!$D$5:$F$21,2,TRUE),"")</f>
        <v/>
      </c>
      <c r="I228" s="12"/>
      <c r="J228" s="13"/>
      <c r="K228" s="89">
        <f t="shared" si="14"/>
        <v>0</v>
      </c>
      <c r="L228" s="90">
        <v>0</v>
      </c>
      <c r="M228" s="91">
        <f>IFERROR(IF('Company Details'!$C$9="Yes",(VLOOKUP(Transaction!G228,'Service Details'!$D$5:$F$29,3)),0%),0)</f>
        <v>0</v>
      </c>
      <c r="N228" s="89">
        <f>IFERROR(IF('Company Details'!C234=(VLOOKUP(Transaction!F228,'Customer Details'!$B$3:$D$32,2)),0,L228*M228),0)</f>
        <v>0</v>
      </c>
      <c r="O228" s="92">
        <f>IFERROR(IF('Company Details'!C234=(VLOOKUP(Transaction!F228,'Customer Details'!$B$3:$D$32,2)),L228*M228/2,0),0)</f>
        <v>0</v>
      </c>
      <c r="P228" s="92">
        <f>IFERROR(IF('Company Details'!C234=(VLOOKUP(Transaction!F228,'Customer Details'!$B$3:$D$32,2)),L228*M228/2,0),0)</f>
        <v>0</v>
      </c>
      <c r="Q228" s="89">
        <f t="shared" si="15"/>
        <v>0</v>
      </c>
      <c r="R228" s="90">
        <f t="shared" si="16"/>
        <v>0</v>
      </c>
    </row>
    <row r="229" spans="1:18" x14ac:dyDescent="0.2">
      <c r="A229" s="73" t="str">
        <f t="shared" si="13"/>
        <v>-</v>
      </c>
      <c r="B229" s="73">
        <v>228</v>
      </c>
      <c r="C229" s="121"/>
      <c r="D229" s="9"/>
      <c r="E229" s="10"/>
      <c r="F229" s="11"/>
      <c r="G229" s="9"/>
      <c r="H229" s="86" t="str">
        <f>IFERROR(VLOOKUP(G229,'Service Details'!$D$5:$F$21,2,TRUE),"")</f>
        <v/>
      </c>
      <c r="I229" s="12"/>
      <c r="J229" s="13"/>
      <c r="K229" s="89">
        <f t="shared" si="14"/>
        <v>0</v>
      </c>
      <c r="L229" s="90">
        <v>0</v>
      </c>
      <c r="M229" s="91">
        <f>IFERROR(IF('Company Details'!$C$9="Yes",(VLOOKUP(Transaction!G229,'Service Details'!$D$5:$F$29,3)),0%),0)</f>
        <v>0</v>
      </c>
      <c r="N229" s="89">
        <f>IFERROR(IF('Company Details'!C235=(VLOOKUP(Transaction!F229,'Customer Details'!$B$3:$D$32,2)),0,L229*M229),0)</f>
        <v>0</v>
      </c>
      <c r="O229" s="92">
        <f>IFERROR(IF('Company Details'!C235=(VLOOKUP(Transaction!F229,'Customer Details'!$B$3:$D$32,2)),L229*M229/2,0),0)</f>
        <v>0</v>
      </c>
      <c r="P229" s="92">
        <f>IFERROR(IF('Company Details'!C235=(VLOOKUP(Transaction!F229,'Customer Details'!$B$3:$D$32,2)),L229*M229/2,0),0)</f>
        <v>0</v>
      </c>
      <c r="Q229" s="89">
        <f t="shared" si="15"/>
        <v>0</v>
      </c>
      <c r="R229" s="90">
        <f t="shared" si="16"/>
        <v>0</v>
      </c>
    </row>
    <row r="230" spans="1:18" x14ac:dyDescent="0.2">
      <c r="A230" s="73" t="str">
        <f t="shared" si="13"/>
        <v>-</v>
      </c>
      <c r="B230" s="73">
        <v>229</v>
      </c>
      <c r="C230" s="121"/>
      <c r="D230" s="9"/>
      <c r="E230" s="10"/>
      <c r="F230" s="11"/>
      <c r="G230" s="9"/>
      <c r="H230" s="86" t="str">
        <f>IFERROR(VLOOKUP(G230,'Service Details'!$D$5:$F$21,2,TRUE),"")</f>
        <v/>
      </c>
      <c r="I230" s="12"/>
      <c r="J230" s="13"/>
      <c r="K230" s="89">
        <f t="shared" si="14"/>
        <v>0</v>
      </c>
      <c r="L230" s="90">
        <v>0</v>
      </c>
      <c r="M230" s="91">
        <f>IFERROR(IF('Company Details'!$C$9="Yes",(VLOOKUP(Transaction!G230,'Service Details'!$D$5:$F$29,3)),0%),0)</f>
        <v>0</v>
      </c>
      <c r="N230" s="89">
        <f>IFERROR(IF('Company Details'!C236=(VLOOKUP(Transaction!F230,'Customer Details'!$B$3:$D$32,2)),0,L230*M230),0)</f>
        <v>0</v>
      </c>
      <c r="O230" s="92">
        <f>IFERROR(IF('Company Details'!C236=(VLOOKUP(Transaction!F230,'Customer Details'!$B$3:$D$32,2)),L230*M230/2,0),0)</f>
        <v>0</v>
      </c>
      <c r="P230" s="92">
        <f>IFERROR(IF('Company Details'!C236=(VLOOKUP(Transaction!F230,'Customer Details'!$B$3:$D$32,2)),L230*M230/2,0),0)</f>
        <v>0</v>
      </c>
      <c r="Q230" s="89">
        <f t="shared" si="15"/>
        <v>0</v>
      </c>
      <c r="R230" s="90">
        <f t="shared" si="16"/>
        <v>0</v>
      </c>
    </row>
    <row r="231" spans="1:18" x14ac:dyDescent="0.2">
      <c r="A231" s="73" t="str">
        <f t="shared" si="13"/>
        <v>-</v>
      </c>
      <c r="B231" s="73">
        <v>230</v>
      </c>
      <c r="C231" s="121"/>
      <c r="D231" s="9"/>
      <c r="E231" s="10"/>
      <c r="F231" s="11"/>
      <c r="G231" s="9"/>
      <c r="H231" s="86" t="str">
        <f>IFERROR(VLOOKUP(G231,'Service Details'!$D$5:$F$21,2,TRUE),"")</f>
        <v/>
      </c>
      <c r="I231" s="12"/>
      <c r="J231" s="13"/>
      <c r="K231" s="89">
        <f t="shared" si="14"/>
        <v>0</v>
      </c>
      <c r="L231" s="90">
        <v>0</v>
      </c>
      <c r="M231" s="91">
        <f>IFERROR(IF('Company Details'!$C$9="Yes",(VLOOKUP(Transaction!G231,'Service Details'!$D$5:$F$29,3)),0%),0)</f>
        <v>0</v>
      </c>
      <c r="N231" s="89">
        <f>IFERROR(IF('Company Details'!C237=(VLOOKUP(Transaction!F231,'Customer Details'!$B$3:$D$32,2)),0,L231*M231),0)</f>
        <v>0</v>
      </c>
      <c r="O231" s="92">
        <f>IFERROR(IF('Company Details'!C237=(VLOOKUP(Transaction!F231,'Customer Details'!$B$3:$D$32,2)),L231*M231/2,0),0)</f>
        <v>0</v>
      </c>
      <c r="P231" s="92">
        <f>IFERROR(IF('Company Details'!C237=(VLOOKUP(Transaction!F231,'Customer Details'!$B$3:$D$32,2)),L231*M231/2,0),0)</f>
        <v>0</v>
      </c>
      <c r="Q231" s="89">
        <f t="shared" si="15"/>
        <v>0</v>
      </c>
      <c r="R231" s="90">
        <f t="shared" si="16"/>
        <v>0</v>
      </c>
    </row>
    <row r="232" spans="1:18" x14ac:dyDescent="0.2">
      <c r="A232" s="73" t="str">
        <f t="shared" si="13"/>
        <v>-</v>
      </c>
      <c r="B232" s="73">
        <v>231</v>
      </c>
      <c r="C232" s="121"/>
      <c r="D232" s="9"/>
      <c r="E232" s="10"/>
      <c r="F232" s="11"/>
      <c r="G232" s="9"/>
      <c r="H232" s="86" t="str">
        <f>IFERROR(VLOOKUP(G232,'Service Details'!$D$5:$F$21,2,TRUE),"")</f>
        <v/>
      </c>
      <c r="I232" s="12"/>
      <c r="J232" s="13"/>
      <c r="K232" s="89">
        <f t="shared" si="14"/>
        <v>0</v>
      </c>
      <c r="L232" s="90">
        <v>0</v>
      </c>
      <c r="M232" s="91">
        <f>IFERROR(IF('Company Details'!$C$9="Yes",(VLOOKUP(Transaction!G232,'Service Details'!$D$5:$F$29,3)),0%),0)</f>
        <v>0</v>
      </c>
      <c r="N232" s="89">
        <f>IFERROR(IF('Company Details'!C238=(VLOOKUP(Transaction!F232,'Customer Details'!$B$3:$D$32,2)),0,L232*M232),0)</f>
        <v>0</v>
      </c>
      <c r="O232" s="92">
        <f>IFERROR(IF('Company Details'!C238=(VLOOKUP(Transaction!F232,'Customer Details'!$B$3:$D$32,2)),L232*M232/2,0),0)</f>
        <v>0</v>
      </c>
      <c r="P232" s="92">
        <f>IFERROR(IF('Company Details'!C238=(VLOOKUP(Transaction!F232,'Customer Details'!$B$3:$D$32,2)),L232*M232/2,0),0)</f>
        <v>0</v>
      </c>
      <c r="Q232" s="89">
        <f t="shared" si="15"/>
        <v>0</v>
      </c>
      <c r="R232" s="90">
        <f t="shared" si="16"/>
        <v>0</v>
      </c>
    </row>
    <row r="233" spans="1:18" x14ac:dyDescent="0.2">
      <c r="A233" s="73" t="str">
        <f t="shared" si="13"/>
        <v>-</v>
      </c>
      <c r="B233" s="73">
        <v>232</v>
      </c>
      <c r="C233" s="121"/>
      <c r="D233" s="9"/>
      <c r="E233" s="10"/>
      <c r="F233" s="11"/>
      <c r="G233" s="9"/>
      <c r="H233" s="86" t="str">
        <f>IFERROR(VLOOKUP(G233,'Service Details'!$D$5:$F$21,2,TRUE),"")</f>
        <v/>
      </c>
      <c r="I233" s="12"/>
      <c r="J233" s="13"/>
      <c r="K233" s="89">
        <f t="shared" si="14"/>
        <v>0</v>
      </c>
      <c r="L233" s="90">
        <v>0</v>
      </c>
      <c r="M233" s="91">
        <f>IFERROR(IF('Company Details'!$C$9="Yes",(VLOOKUP(Transaction!G233,'Service Details'!$D$5:$F$29,3)),0%),0)</f>
        <v>0</v>
      </c>
      <c r="N233" s="89">
        <f>IFERROR(IF('Company Details'!C239=(VLOOKUP(Transaction!F233,'Customer Details'!$B$3:$D$32,2)),0,L233*M233),0)</f>
        <v>0</v>
      </c>
      <c r="O233" s="92">
        <f>IFERROR(IF('Company Details'!C239=(VLOOKUP(Transaction!F233,'Customer Details'!$B$3:$D$32,2)),L233*M233/2,0),0)</f>
        <v>0</v>
      </c>
      <c r="P233" s="92">
        <f>IFERROR(IF('Company Details'!C239=(VLOOKUP(Transaction!F233,'Customer Details'!$B$3:$D$32,2)),L233*M233/2,0),0)</f>
        <v>0</v>
      </c>
      <c r="Q233" s="89">
        <f t="shared" si="15"/>
        <v>0</v>
      </c>
      <c r="R233" s="90">
        <f t="shared" si="16"/>
        <v>0</v>
      </c>
    </row>
    <row r="234" spans="1:18" x14ac:dyDescent="0.2">
      <c r="A234" s="73" t="str">
        <f t="shared" si="13"/>
        <v>-</v>
      </c>
      <c r="B234" s="73">
        <v>233</v>
      </c>
      <c r="C234" s="121"/>
      <c r="D234" s="9"/>
      <c r="E234" s="10"/>
      <c r="F234" s="11"/>
      <c r="G234" s="9"/>
      <c r="H234" s="86" t="str">
        <f>IFERROR(VLOOKUP(G234,'Service Details'!$D$5:$F$21,2,TRUE),"")</f>
        <v/>
      </c>
      <c r="I234" s="12"/>
      <c r="J234" s="13"/>
      <c r="K234" s="89">
        <f t="shared" si="14"/>
        <v>0</v>
      </c>
      <c r="L234" s="90">
        <v>0</v>
      </c>
      <c r="M234" s="91">
        <f>IFERROR(IF('Company Details'!$C$9="Yes",(VLOOKUP(Transaction!G234,'Service Details'!$D$5:$F$29,3)),0%),0)</f>
        <v>0</v>
      </c>
      <c r="N234" s="89">
        <f>IFERROR(IF('Company Details'!C240=(VLOOKUP(Transaction!F234,'Customer Details'!$B$3:$D$32,2)),0,L234*M234),0)</f>
        <v>0</v>
      </c>
      <c r="O234" s="92">
        <f>IFERROR(IF('Company Details'!C240=(VLOOKUP(Transaction!F234,'Customer Details'!$B$3:$D$32,2)),L234*M234/2,0),0)</f>
        <v>0</v>
      </c>
      <c r="P234" s="92">
        <f>IFERROR(IF('Company Details'!C240=(VLOOKUP(Transaction!F234,'Customer Details'!$B$3:$D$32,2)),L234*M234/2,0),0)</f>
        <v>0</v>
      </c>
      <c r="Q234" s="89">
        <f t="shared" si="15"/>
        <v>0</v>
      </c>
      <c r="R234" s="90">
        <f t="shared" si="16"/>
        <v>0</v>
      </c>
    </row>
    <row r="235" spans="1:18" x14ac:dyDescent="0.2">
      <c r="A235" s="73" t="str">
        <f t="shared" si="13"/>
        <v>-</v>
      </c>
      <c r="B235" s="73">
        <v>234</v>
      </c>
      <c r="C235" s="121"/>
      <c r="D235" s="9"/>
      <c r="E235" s="10"/>
      <c r="F235" s="11"/>
      <c r="G235" s="9"/>
      <c r="H235" s="86" t="str">
        <f>IFERROR(VLOOKUP(G235,'Service Details'!$D$5:$F$21,2,TRUE),"")</f>
        <v/>
      </c>
      <c r="I235" s="12"/>
      <c r="J235" s="13"/>
      <c r="K235" s="89">
        <f t="shared" si="14"/>
        <v>0</v>
      </c>
      <c r="L235" s="90">
        <v>0</v>
      </c>
      <c r="M235" s="91">
        <f>IFERROR(IF('Company Details'!$C$9="Yes",(VLOOKUP(Transaction!G235,'Service Details'!$D$5:$F$29,3)),0%),0)</f>
        <v>0</v>
      </c>
      <c r="N235" s="89">
        <f>IFERROR(IF('Company Details'!C241=(VLOOKUP(Transaction!F235,'Customer Details'!$B$3:$D$32,2)),0,L235*M235),0)</f>
        <v>0</v>
      </c>
      <c r="O235" s="92">
        <f>IFERROR(IF('Company Details'!C241=(VLOOKUP(Transaction!F235,'Customer Details'!$B$3:$D$32,2)),L235*M235/2,0),0)</f>
        <v>0</v>
      </c>
      <c r="P235" s="92">
        <f>IFERROR(IF('Company Details'!C241=(VLOOKUP(Transaction!F235,'Customer Details'!$B$3:$D$32,2)),L235*M235/2,0),0)</f>
        <v>0</v>
      </c>
      <c r="Q235" s="89">
        <f t="shared" si="15"/>
        <v>0</v>
      </c>
      <c r="R235" s="90">
        <f t="shared" si="16"/>
        <v>0</v>
      </c>
    </row>
    <row r="236" spans="1:18" x14ac:dyDescent="0.2">
      <c r="A236" s="73" t="str">
        <f t="shared" si="13"/>
        <v>-</v>
      </c>
      <c r="B236" s="73">
        <v>235</v>
      </c>
      <c r="C236" s="121"/>
      <c r="D236" s="9"/>
      <c r="E236" s="10"/>
      <c r="F236" s="11"/>
      <c r="G236" s="9"/>
      <c r="H236" s="86" t="str">
        <f>IFERROR(VLOOKUP(G236,'Service Details'!$D$5:$F$21,2,TRUE),"")</f>
        <v/>
      </c>
      <c r="I236" s="12"/>
      <c r="J236" s="13"/>
      <c r="K236" s="89">
        <f t="shared" si="14"/>
        <v>0</v>
      </c>
      <c r="L236" s="90">
        <v>0</v>
      </c>
      <c r="M236" s="91">
        <f>IFERROR(IF('Company Details'!$C$9="Yes",(VLOOKUP(Transaction!G236,'Service Details'!$D$5:$F$29,3)),0%),0)</f>
        <v>0</v>
      </c>
      <c r="N236" s="89">
        <f>IFERROR(IF('Company Details'!C242=(VLOOKUP(Transaction!F236,'Customer Details'!$B$3:$D$32,2)),0,L236*M236),0)</f>
        <v>0</v>
      </c>
      <c r="O236" s="92">
        <f>IFERROR(IF('Company Details'!C242=(VLOOKUP(Transaction!F236,'Customer Details'!$B$3:$D$32,2)),L236*M236/2,0),0)</f>
        <v>0</v>
      </c>
      <c r="P236" s="92">
        <f>IFERROR(IF('Company Details'!C242=(VLOOKUP(Transaction!F236,'Customer Details'!$B$3:$D$32,2)),L236*M236/2,0),0)</f>
        <v>0</v>
      </c>
      <c r="Q236" s="89">
        <f t="shared" si="15"/>
        <v>0</v>
      </c>
      <c r="R236" s="90">
        <f t="shared" si="16"/>
        <v>0</v>
      </c>
    </row>
    <row r="237" spans="1:18" x14ac:dyDescent="0.2">
      <c r="A237" s="73" t="str">
        <f t="shared" si="13"/>
        <v>-</v>
      </c>
      <c r="B237" s="73">
        <v>236</v>
      </c>
      <c r="C237" s="121"/>
      <c r="D237" s="9"/>
      <c r="E237" s="10"/>
      <c r="F237" s="11"/>
      <c r="G237" s="9"/>
      <c r="H237" s="86" t="str">
        <f>IFERROR(VLOOKUP(G237,'Service Details'!$D$5:$F$21,2,TRUE),"")</f>
        <v/>
      </c>
      <c r="I237" s="12"/>
      <c r="J237" s="13"/>
      <c r="K237" s="89">
        <f t="shared" si="14"/>
        <v>0</v>
      </c>
      <c r="L237" s="90">
        <v>0</v>
      </c>
      <c r="M237" s="91">
        <f>IFERROR(IF('Company Details'!$C$9="Yes",(VLOOKUP(Transaction!G237,'Service Details'!$D$5:$F$29,3)),0%),0)</f>
        <v>0</v>
      </c>
      <c r="N237" s="89">
        <f>IFERROR(IF('Company Details'!C243=(VLOOKUP(Transaction!F237,'Customer Details'!$B$3:$D$32,2)),0,L237*M237),0)</f>
        <v>0</v>
      </c>
      <c r="O237" s="92">
        <f>IFERROR(IF('Company Details'!C243=(VLOOKUP(Transaction!F237,'Customer Details'!$B$3:$D$32,2)),L237*M237/2,0),0)</f>
        <v>0</v>
      </c>
      <c r="P237" s="92">
        <f>IFERROR(IF('Company Details'!C243=(VLOOKUP(Transaction!F237,'Customer Details'!$B$3:$D$32,2)),L237*M237/2,0),0)</f>
        <v>0</v>
      </c>
      <c r="Q237" s="89">
        <f t="shared" si="15"/>
        <v>0</v>
      </c>
      <c r="R237" s="90">
        <f t="shared" si="16"/>
        <v>0</v>
      </c>
    </row>
    <row r="238" spans="1:18" x14ac:dyDescent="0.2">
      <c r="A238" s="73" t="str">
        <f t="shared" si="13"/>
        <v>-</v>
      </c>
      <c r="B238" s="73">
        <v>237</v>
      </c>
      <c r="C238" s="121"/>
      <c r="D238" s="9"/>
      <c r="E238" s="10"/>
      <c r="F238" s="11"/>
      <c r="G238" s="9"/>
      <c r="H238" s="86" t="str">
        <f>IFERROR(VLOOKUP(G238,'Service Details'!$D$5:$F$21,2,TRUE),"")</f>
        <v/>
      </c>
      <c r="I238" s="12"/>
      <c r="J238" s="13"/>
      <c r="K238" s="89">
        <f t="shared" si="14"/>
        <v>0</v>
      </c>
      <c r="L238" s="90">
        <v>0</v>
      </c>
      <c r="M238" s="91">
        <f>IFERROR(IF('Company Details'!$C$9="Yes",(VLOOKUP(Transaction!G238,'Service Details'!$D$5:$F$29,3)),0%),0)</f>
        <v>0</v>
      </c>
      <c r="N238" s="89">
        <f>IFERROR(IF('Company Details'!C244=(VLOOKUP(Transaction!F238,'Customer Details'!$B$3:$D$32,2)),0,L238*M238),0)</f>
        <v>0</v>
      </c>
      <c r="O238" s="92">
        <f>IFERROR(IF('Company Details'!C244=(VLOOKUP(Transaction!F238,'Customer Details'!$B$3:$D$32,2)),L238*M238/2,0),0)</f>
        <v>0</v>
      </c>
      <c r="P238" s="92">
        <f>IFERROR(IF('Company Details'!C244=(VLOOKUP(Transaction!F238,'Customer Details'!$B$3:$D$32,2)),L238*M238/2,0),0)</f>
        <v>0</v>
      </c>
      <c r="Q238" s="89">
        <f t="shared" si="15"/>
        <v>0</v>
      </c>
      <c r="R238" s="90">
        <f t="shared" si="16"/>
        <v>0</v>
      </c>
    </row>
    <row r="239" spans="1:18" x14ac:dyDescent="0.2">
      <c r="A239" s="73" t="str">
        <f t="shared" si="13"/>
        <v>-</v>
      </c>
      <c r="B239" s="73">
        <v>238</v>
      </c>
      <c r="C239" s="121"/>
      <c r="D239" s="9"/>
      <c r="E239" s="10"/>
      <c r="F239" s="11"/>
      <c r="G239" s="9"/>
      <c r="H239" s="86" t="str">
        <f>IFERROR(VLOOKUP(G239,'Service Details'!$D$5:$F$21,2,TRUE),"")</f>
        <v/>
      </c>
      <c r="I239" s="12"/>
      <c r="J239" s="13"/>
      <c r="K239" s="89">
        <f t="shared" si="14"/>
        <v>0</v>
      </c>
      <c r="L239" s="90">
        <v>0</v>
      </c>
      <c r="M239" s="91">
        <f>IFERROR(IF('Company Details'!$C$9="Yes",(VLOOKUP(Transaction!G239,'Service Details'!$D$5:$F$29,3)),0%),0)</f>
        <v>0</v>
      </c>
      <c r="N239" s="89">
        <f>IFERROR(IF('Company Details'!C245=(VLOOKUP(Transaction!F239,'Customer Details'!$B$3:$D$32,2)),0,L239*M239),0)</f>
        <v>0</v>
      </c>
      <c r="O239" s="92">
        <f>IFERROR(IF('Company Details'!C245=(VLOOKUP(Transaction!F239,'Customer Details'!$B$3:$D$32,2)),L239*M239/2,0),0)</f>
        <v>0</v>
      </c>
      <c r="P239" s="92">
        <f>IFERROR(IF('Company Details'!C245=(VLOOKUP(Transaction!F239,'Customer Details'!$B$3:$D$32,2)),L239*M239/2,0),0)</f>
        <v>0</v>
      </c>
      <c r="Q239" s="89">
        <f t="shared" si="15"/>
        <v>0</v>
      </c>
      <c r="R239" s="90">
        <f t="shared" si="16"/>
        <v>0</v>
      </c>
    </row>
    <row r="240" spans="1:18" x14ac:dyDescent="0.2">
      <c r="A240" s="73" t="str">
        <f t="shared" si="13"/>
        <v>-</v>
      </c>
      <c r="B240" s="73">
        <v>239</v>
      </c>
      <c r="C240" s="121"/>
      <c r="D240" s="9"/>
      <c r="E240" s="10"/>
      <c r="F240" s="11"/>
      <c r="G240" s="9"/>
      <c r="H240" s="86" t="str">
        <f>IFERROR(VLOOKUP(G240,'Service Details'!$D$5:$F$21,2,TRUE),"")</f>
        <v/>
      </c>
      <c r="I240" s="12"/>
      <c r="J240" s="13"/>
      <c r="K240" s="89">
        <f t="shared" si="14"/>
        <v>0</v>
      </c>
      <c r="L240" s="90">
        <v>0</v>
      </c>
      <c r="M240" s="91">
        <f>IFERROR(IF('Company Details'!$C$9="Yes",(VLOOKUP(Transaction!G240,'Service Details'!$D$5:$F$29,3)),0%),0)</f>
        <v>0</v>
      </c>
      <c r="N240" s="89">
        <f>IFERROR(IF('Company Details'!C246=(VLOOKUP(Transaction!F240,'Customer Details'!$B$3:$D$32,2)),0,L240*M240),0)</f>
        <v>0</v>
      </c>
      <c r="O240" s="92">
        <f>IFERROR(IF('Company Details'!C246=(VLOOKUP(Transaction!F240,'Customer Details'!$B$3:$D$32,2)),L240*M240/2,0),0)</f>
        <v>0</v>
      </c>
      <c r="P240" s="92">
        <f>IFERROR(IF('Company Details'!C246=(VLOOKUP(Transaction!F240,'Customer Details'!$B$3:$D$32,2)),L240*M240/2,0),0)</f>
        <v>0</v>
      </c>
      <c r="Q240" s="89">
        <f t="shared" si="15"/>
        <v>0</v>
      </c>
      <c r="R240" s="90">
        <f t="shared" si="16"/>
        <v>0</v>
      </c>
    </row>
    <row r="241" spans="1:18" x14ac:dyDescent="0.2">
      <c r="A241" s="73" t="str">
        <f t="shared" si="13"/>
        <v>-</v>
      </c>
      <c r="B241" s="73">
        <v>240</v>
      </c>
      <c r="C241" s="121"/>
      <c r="D241" s="9"/>
      <c r="E241" s="10"/>
      <c r="F241" s="11"/>
      <c r="G241" s="9"/>
      <c r="H241" s="86" t="str">
        <f>IFERROR(VLOOKUP(G241,'Service Details'!$D$5:$F$21,2,TRUE),"")</f>
        <v/>
      </c>
      <c r="I241" s="12"/>
      <c r="J241" s="13"/>
      <c r="K241" s="89">
        <f t="shared" si="14"/>
        <v>0</v>
      </c>
      <c r="L241" s="90">
        <v>0</v>
      </c>
      <c r="M241" s="91">
        <f>IFERROR(IF('Company Details'!$C$9="Yes",(VLOOKUP(Transaction!G241,'Service Details'!$D$5:$F$29,3)),0%),0)</f>
        <v>0</v>
      </c>
      <c r="N241" s="89">
        <f>IFERROR(IF('Company Details'!C247=(VLOOKUP(Transaction!F241,'Customer Details'!$B$3:$D$32,2)),0,L241*M241),0)</f>
        <v>0</v>
      </c>
      <c r="O241" s="92">
        <f>IFERROR(IF('Company Details'!C247=(VLOOKUP(Transaction!F241,'Customer Details'!$B$3:$D$32,2)),L241*M241/2,0),0)</f>
        <v>0</v>
      </c>
      <c r="P241" s="92">
        <f>IFERROR(IF('Company Details'!C247=(VLOOKUP(Transaction!F241,'Customer Details'!$B$3:$D$32,2)),L241*M241/2,0),0)</f>
        <v>0</v>
      </c>
      <c r="Q241" s="89">
        <f t="shared" si="15"/>
        <v>0</v>
      </c>
      <c r="R241" s="90">
        <f t="shared" si="16"/>
        <v>0</v>
      </c>
    </row>
    <row r="242" spans="1:18" x14ac:dyDescent="0.2">
      <c r="A242" s="73" t="str">
        <f t="shared" si="13"/>
        <v>-</v>
      </c>
      <c r="B242" s="73">
        <v>241</v>
      </c>
      <c r="C242" s="121"/>
      <c r="D242" s="9"/>
      <c r="E242" s="10"/>
      <c r="F242" s="11"/>
      <c r="G242" s="9"/>
      <c r="H242" s="86" t="str">
        <f>IFERROR(VLOOKUP(G242,'Service Details'!$D$5:$F$21,2,TRUE),"")</f>
        <v/>
      </c>
      <c r="I242" s="12"/>
      <c r="J242" s="13"/>
      <c r="K242" s="89">
        <f t="shared" si="14"/>
        <v>0</v>
      </c>
      <c r="L242" s="90">
        <v>0</v>
      </c>
      <c r="M242" s="91">
        <f>IFERROR(IF('Company Details'!$C$9="Yes",(VLOOKUP(Transaction!G242,'Service Details'!$D$5:$F$29,3)),0%),0)</f>
        <v>0</v>
      </c>
      <c r="N242" s="89">
        <f>IFERROR(IF('Company Details'!C248=(VLOOKUP(Transaction!F242,'Customer Details'!$B$3:$D$32,2)),0,L242*M242),0)</f>
        <v>0</v>
      </c>
      <c r="O242" s="92">
        <f>IFERROR(IF('Company Details'!C248=(VLOOKUP(Transaction!F242,'Customer Details'!$B$3:$D$32,2)),L242*M242/2,0),0)</f>
        <v>0</v>
      </c>
      <c r="P242" s="92">
        <f>IFERROR(IF('Company Details'!C248=(VLOOKUP(Transaction!F242,'Customer Details'!$B$3:$D$32,2)),L242*M242/2,0),0)</f>
        <v>0</v>
      </c>
      <c r="Q242" s="89">
        <f t="shared" si="15"/>
        <v>0</v>
      </c>
      <c r="R242" s="90">
        <f t="shared" si="16"/>
        <v>0</v>
      </c>
    </row>
    <row r="243" spans="1:18" x14ac:dyDescent="0.2">
      <c r="A243" s="73" t="str">
        <f t="shared" si="13"/>
        <v>-</v>
      </c>
      <c r="B243" s="73">
        <v>242</v>
      </c>
      <c r="C243" s="121"/>
      <c r="D243" s="9"/>
      <c r="E243" s="10"/>
      <c r="F243" s="11"/>
      <c r="G243" s="9"/>
      <c r="H243" s="86" t="str">
        <f>IFERROR(VLOOKUP(G243,'Service Details'!$D$5:$F$21,2,TRUE),"")</f>
        <v/>
      </c>
      <c r="I243" s="12"/>
      <c r="J243" s="13"/>
      <c r="K243" s="89">
        <f t="shared" si="14"/>
        <v>0</v>
      </c>
      <c r="L243" s="90">
        <v>0</v>
      </c>
      <c r="M243" s="91">
        <f>IFERROR(IF('Company Details'!$C$9="Yes",(VLOOKUP(Transaction!G243,'Service Details'!$D$5:$F$29,3)),0%),0)</f>
        <v>0</v>
      </c>
      <c r="N243" s="89">
        <f>IFERROR(IF('Company Details'!C249=(VLOOKUP(Transaction!F243,'Customer Details'!$B$3:$D$32,2)),0,L243*M243),0)</f>
        <v>0</v>
      </c>
      <c r="O243" s="92">
        <f>IFERROR(IF('Company Details'!C249=(VLOOKUP(Transaction!F243,'Customer Details'!$B$3:$D$32,2)),L243*M243/2,0),0)</f>
        <v>0</v>
      </c>
      <c r="P243" s="92">
        <f>IFERROR(IF('Company Details'!C249=(VLOOKUP(Transaction!F243,'Customer Details'!$B$3:$D$32,2)),L243*M243/2,0),0)</f>
        <v>0</v>
      </c>
      <c r="Q243" s="89">
        <f t="shared" si="15"/>
        <v>0</v>
      </c>
      <c r="R243" s="90">
        <f t="shared" si="16"/>
        <v>0</v>
      </c>
    </row>
    <row r="244" spans="1:18" x14ac:dyDescent="0.2">
      <c r="A244" s="73" t="str">
        <f t="shared" si="13"/>
        <v>-</v>
      </c>
      <c r="B244" s="73">
        <v>243</v>
      </c>
      <c r="C244" s="121"/>
      <c r="D244" s="9"/>
      <c r="E244" s="10"/>
      <c r="F244" s="11"/>
      <c r="G244" s="9"/>
      <c r="H244" s="86" t="str">
        <f>IFERROR(VLOOKUP(G244,'Service Details'!$D$5:$F$21,2,TRUE),"")</f>
        <v/>
      </c>
      <c r="I244" s="12"/>
      <c r="J244" s="13"/>
      <c r="K244" s="89">
        <f t="shared" si="14"/>
        <v>0</v>
      </c>
      <c r="L244" s="90">
        <v>0</v>
      </c>
      <c r="M244" s="91">
        <f>IFERROR(IF('Company Details'!$C$9="Yes",(VLOOKUP(Transaction!G244,'Service Details'!$D$5:$F$29,3)),0%),0)</f>
        <v>0</v>
      </c>
      <c r="N244" s="89">
        <f>IFERROR(IF('Company Details'!C250=(VLOOKUP(Transaction!F244,'Customer Details'!$B$3:$D$32,2)),0,L244*M244),0)</f>
        <v>0</v>
      </c>
      <c r="O244" s="92">
        <f>IFERROR(IF('Company Details'!C250=(VLOOKUP(Transaction!F244,'Customer Details'!$B$3:$D$32,2)),L244*M244/2,0),0)</f>
        <v>0</v>
      </c>
      <c r="P244" s="92">
        <f>IFERROR(IF('Company Details'!C250=(VLOOKUP(Transaction!F244,'Customer Details'!$B$3:$D$32,2)),L244*M244/2,0),0)</f>
        <v>0</v>
      </c>
      <c r="Q244" s="89">
        <f t="shared" si="15"/>
        <v>0</v>
      </c>
      <c r="R244" s="90">
        <f t="shared" si="16"/>
        <v>0</v>
      </c>
    </row>
    <row r="245" spans="1:18" x14ac:dyDescent="0.2">
      <c r="A245" s="73" t="str">
        <f t="shared" si="13"/>
        <v>-</v>
      </c>
      <c r="B245" s="73">
        <v>244</v>
      </c>
      <c r="C245" s="121"/>
      <c r="D245" s="9"/>
      <c r="E245" s="10"/>
      <c r="F245" s="11"/>
      <c r="G245" s="9"/>
      <c r="H245" s="86" t="str">
        <f>IFERROR(VLOOKUP(G245,'Service Details'!$D$5:$F$21,2,TRUE),"")</f>
        <v/>
      </c>
      <c r="I245" s="12"/>
      <c r="J245" s="13"/>
      <c r="K245" s="89">
        <f t="shared" si="14"/>
        <v>0</v>
      </c>
      <c r="L245" s="90">
        <v>0</v>
      </c>
      <c r="M245" s="91">
        <f>IFERROR(IF('Company Details'!$C$9="Yes",(VLOOKUP(Transaction!G245,'Service Details'!$D$5:$F$29,3)),0%),0)</f>
        <v>0</v>
      </c>
      <c r="N245" s="89">
        <f>IFERROR(IF('Company Details'!C251=(VLOOKUP(Transaction!F245,'Customer Details'!$B$3:$D$32,2)),0,L245*M245),0)</f>
        <v>0</v>
      </c>
      <c r="O245" s="92">
        <f>IFERROR(IF('Company Details'!C251=(VLOOKUP(Transaction!F245,'Customer Details'!$B$3:$D$32,2)),L245*M245/2,0),0)</f>
        <v>0</v>
      </c>
      <c r="P245" s="92">
        <f>IFERROR(IF('Company Details'!C251=(VLOOKUP(Transaction!F245,'Customer Details'!$B$3:$D$32,2)),L245*M245/2,0),0)</f>
        <v>0</v>
      </c>
      <c r="Q245" s="89">
        <f t="shared" si="15"/>
        <v>0</v>
      </c>
      <c r="R245" s="90">
        <f t="shared" si="16"/>
        <v>0</v>
      </c>
    </row>
    <row r="246" spans="1:18" x14ac:dyDescent="0.2">
      <c r="A246" s="73" t="str">
        <f t="shared" si="13"/>
        <v>-</v>
      </c>
      <c r="B246" s="73">
        <v>245</v>
      </c>
      <c r="C246" s="121"/>
      <c r="D246" s="9"/>
      <c r="E246" s="10"/>
      <c r="F246" s="11"/>
      <c r="G246" s="9"/>
      <c r="H246" s="86" t="str">
        <f>IFERROR(VLOOKUP(G246,'Service Details'!$D$5:$F$21,2,TRUE),"")</f>
        <v/>
      </c>
      <c r="I246" s="12"/>
      <c r="J246" s="13"/>
      <c r="K246" s="89">
        <f t="shared" si="14"/>
        <v>0</v>
      </c>
      <c r="L246" s="90">
        <v>0</v>
      </c>
      <c r="M246" s="91">
        <f>IFERROR(IF('Company Details'!$C$9="Yes",(VLOOKUP(Transaction!G246,'Service Details'!$D$5:$F$29,3)),0%),0)</f>
        <v>0</v>
      </c>
      <c r="N246" s="89">
        <f>IFERROR(IF('Company Details'!C252=(VLOOKUP(Transaction!F246,'Customer Details'!$B$3:$D$32,2)),0,L246*M246),0)</f>
        <v>0</v>
      </c>
      <c r="O246" s="92">
        <f>IFERROR(IF('Company Details'!C252=(VLOOKUP(Transaction!F246,'Customer Details'!$B$3:$D$32,2)),L246*M246/2,0),0)</f>
        <v>0</v>
      </c>
      <c r="P246" s="92">
        <f>IFERROR(IF('Company Details'!C252=(VLOOKUP(Transaction!F246,'Customer Details'!$B$3:$D$32,2)),L246*M246/2,0),0)</f>
        <v>0</v>
      </c>
      <c r="Q246" s="89">
        <f t="shared" si="15"/>
        <v>0</v>
      </c>
      <c r="R246" s="90">
        <f t="shared" si="16"/>
        <v>0</v>
      </c>
    </row>
    <row r="247" spans="1:18" x14ac:dyDescent="0.2">
      <c r="A247" s="73" t="str">
        <f t="shared" si="13"/>
        <v>-</v>
      </c>
      <c r="B247" s="73">
        <v>246</v>
      </c>
      <c r="C247" s="121"/>
      <c r="D247" s="9"/>
      <c r="E247" s="10"/>
      <c r="F247" s="11"/>
      <c r="G247" s="9"/>
      <c r="H247" s="86" t="str">
        <f>IFERROR(VLOOKUP(G247,'Service Details'!$D$5:$F$21,2,TRUE),"")</f>
        <v/>
      </c>
      <c r="I247" s="12"/>
      <c r="J247" s="13"/>
      <c r="K247" s="89">
        <f t="shared" si="14"/>
        <v>0</v>
      </c>
      <c r="L247" s="90">
        <v>0</v>
      </c>
      <c r="M247" s="91">
        <f>IFERROR(IF('Company Details'!$C$9="Yes",(VLOOKUP(Transaction!G247,'Service Details'!$D$5:$F$29,3)),0%),0)</f>
        <v>0</v>
      </c>
      <c r="N247" s="89">
        <f>IFERROR(IF('Company Details'!C253=(VLOOKUP(Transaction!F247,'Customer Details'!$B$3:$D$32,2)),0,L247*M247),0)</f>
        <v>0</v>
      </c>
      <c r="O247" s="92">
        <f>IFERROR(IF('Company Details'!C253=(VLOOKUP(Transaction!F247,'Customer Details'!$B$3:$D$32,2)),L247*M247/2,0),0)</f>
        <v>0</v>
      </c>
      <c r="P247" s="92">
        <f>IFERROR(IF('Company Details'!C253=(VLOOKUP(Transaction!F247,'Customer Details'!$B$3:$D$32,2)),L247*M247/2,0),0)</f>
        <v>0</v>
      </c>
      <c r="Q247" s="89">
        <f t="shared" si="15"/>
        <v>0</v>
      </c>
      <c r="R247" s="90">
        <f t="shared" si="16"/>
        <v>0</v>
      </c>
    </row>
    <row r="248" spans="1:18" x14ac:dyDescent="0.2">
      <c r="A248" s="73" t="str">
        <f t="shared" si="13"/>
        <v>-</v>
      </c>
      <c r="B248" s="73">
        <v>247</v>
      </c>
      <c r="C248" s="121"/>
      <c r="D248" s="9"/>
      <c r="E248" s="10"/>
      <c r="F248" s="11"/>
      <c r="G248" s="9"/>
      <c r="H248" s="86" t="str">
        <f>IFERROR(VLOOKUP(G248,'Service Details'!$D$5:$F$21,2,TRUE),"")</f>
        <v/>
      </c>
      <c r="I248" s="12"/>
      <c r="J248" s="13"/>
      <c r="K248" s="89">
        <f t="shared" si="14"/>
        <v>0</v>
      </c>
      <c r="L248" s="90">
        <v>0</v>
      </c>
      <c r="M248" s="91">
        <f>IFERROR(IF('Company Details'!$C$9="Yes",(VLOOKUP(Transaction!G248,'Service Details'!$D$5:$F$29,3)),0%),0)</f>
        <v>0</v>
      </c>
      <c r="N248" s="89">
        <f>IFERROR(IF('Company Details'!C254=(VLOOKUP(Transaction!F248,'Customer Details'!$B$3:$D$32,2)),0,L248*M248),0)</f>
        <v>0</v>
      </c>
      <c r="O248" s="92">
        <f>IFERROR(IF('Company Details'!C254=(VLOOKUP(Transaction!F248,'Customer Details'!$B$3:$D$32,2)),L248*M248/2,0),0)</f>
        <v>0</v>
      </c>
      <c r="P248" s="92">
        <f>IFERROR(IF('Company Details'!C254=(VLOOKUP(Transaction!F248,'Customer Details'!$B$3:$D$32,2)),L248*M248/2,0),0)</f>
        <v>0</v>
      </c>
      <c r="Q248" s="89">
        <f t="shared" si="15"/>
        <v>0</v>
      </c>
      <c r="R248" s="90">
        <f t="shared" si="16"/>
        <v>0</v>
      </c>
    </row>
    <row r="249" spans="1:18" x14ac:dyDescent="0.2">
      <c r="A249" s="73" t="str">
        <f t="shared" si="13"/>
        <v>-</v>
      </c>
      <c r="B249" s="73">
        <v>248</v>
      </c>
      <c r="C249" s="121"/>
      <c r="D249" s="9"/>
      <c r="E249" s="10"/>
      <c r="F249" s="11"/>
      <c r="G249" s="9"/>
      <c r="H249" s="86" t="str">
        <f>IFERROR(VLOOKUP(G249,'Service Details'!$D$5:$F$21,2,TRUE),"")</f>
        <v/>
      </c>
      <c r="I249" s="12"/>
      <c r="J249" s="13"/>
      <c r="K249" s="89">
        <f t="shared" si="14"/>
        <v>0</v>
      </c>
      <c r="L249" s="90">
        <v>0</v>
      </c>
      <c r="M249" s="91">
        <f>IFERROR(IF('Company Details'!$C$9="Yes",(VLOOKUP(Transaction!G249,'Service Details'!$D$5:$F$29,3)),0%),0)</f>
        <v>0</v>
      </c>
      <c r="N249" s="89">
        <f>IFERROR(IF('Company Details'!C255=(VLOOKUP(Transaction!F249,'Customer Details'!$B$3:$D$32,2)),0,L249*M249),0)</f>
        <v>0</v>
      </c>
      <c r="O249" s="92">
        <f>IFERROR(IF('Company Details'!C255=(VLOOKUP(Transaction!F249,'Customer Details'!$B$3:$D$32,2)),L249*M249/2,0),0)</f>
        <v>0</v>
      </c>
      <c r="P249" s="92">
        <f>IFERROR(IF('Company Details'!C255=(VLOOKUP(Transaction!F249,'Customer Details'!$B$3:$D$32,2)),L249*M249/2,0),0)</f>
        <v>0</v>
      </c>
      <c r="Q249" s="89">
        <f t="shared" si="15"/>
        <v>0</v>
      </c>
      <c r="R249" s="90">
        <f t="shared" si="16"/>
        <v>0</v>
      </c>
    </row>
    <row r="250" spans="1:18" x14ac:dyDescent="0.2">
      <c r="A250" s="73" t="str">
        <f t="shared" si="13"/>
        <v>-</v>
      </c>
      <c r="B250" s="73">
        <v>249</v>
      </c>
      <c r="C250" s="121"/>
      <c r="D250" s="9"/>
      <c r="E250" s="10"/>
      <c r="F250" s="11"/>
      <c r="G250" s="9"/>
      <c r="H250" s="86" t="str">
        <f>IFERROR(VLOOKUP(G250,'Service Details'!$D$5:$F$21,2,TRUE),"")</f>
        <v/>
      </c>
      <c r="I250" s="12"/>
      <c r="J250" s="13"/>
      <c r="K250" s="89">
        <f t="shared" si="14"/>
        <v>0</v>
      </c>
      <c r="L250" s="90">
        <v>0</v>
      </c>
      <c r="M250" s="91">
        <f>IFERROR(IF('Company Details'!$C$9="Yes",(VLOOKUP(Transaction!G250,'Service Details'!$D$5:$F$29,3)),0%),0)</f>
        <v>0</v>
      </c>
      <c r="N250" s="89">
        <f>IFERROR(IF('Company Details'!C256=(VLOOKUP(Transaction!F250,'Customer Details'!$B$3:$D$32,2)),0,L250*M250),0)</f>
        <v>0</v>
      </c>
      <c r="O250" s="92">
        <f>IFERROR(IF('Company Details'!C256=(VLOOKUP(Transaction!F250,'Customer Details'!$B$3:$D$32,2)),L250*M250/2,0),0)</f>
        <v>0</v>
      </c>
      <c r="P250" s="92">
        <f>IFERROR(IF('Company Details'!C256=(VLOOKUP(Transaction!F250,'Customer Details'!$B$3:$D$32,2)),L250*M250/2,0),0)</f>
        <v>0</v>
      </c>
      <c r="Q250" s="89">
        <f t="shared" si="15"/>
        <v>0</v>
      </c>
      <c r="R250" s="90">
        <f t="shared" si="16"/>
        <v>0</v>
      </c>
    </row>
    <row r="251" spans="1:18" x14ac:dyDescent="0.2">
      <c r="A251" s="73" t="str">
        <f t="shared" si="13"/>
        <v>-</v>
      </c>
      <c r="B251" s="73">
        <v>250</v>
      </c>
      <c r="C251" s="121"/>
      <c r="D251" s="9"/>
      <c r="E251" s="10"/>
      <c r="F251" s="11"/>
      <c r="G251" s="9"/>
      <c r="H251" s="86" t="str">
        <f>IFERROR(VLOOKUP(G251,'Service Details'!$D$5:$F$21,2,TRUE),"")</f>
        <v/>
      </c>
      <c r="I251" s="12"/>
      <c r="J251" s="13"/>
      <c r="K251" s="89">
        <f t="shared" si="14"/>
        <v>0</v>
      </c>
      <c r="L251" s="90">
        <v>0</v>
      </c>
      <c r="M251" s="91">
        <f>IFERROR(IF('Company Details'!$C$9="Yes",(VLOOKUP(Transaction!G251,'Service Details'!$D$5:$F$29,3)),0%),0)</f>
        <v>0</v>
      </c>
      <c r="N251" s="89">
        <f>IFERROR(IF('Company Details'!C257=(VLOOKUP(Transaction!F251,'Customer Details'!$B$3:$D$32,2)),0,L251*M251),0)</f>
        <v>0</v>
      </c>
      <c r="O251" s="92">
        <f>IFERROR(IF('Company Details'!C257=(VLOOKUP(Transaction!F251,'Customer Details'!$B$3:$D$32,2)),L251*M251/2,0),0)</f>
        <v>0</v>
      </c>
      <c r="P251" s="92">
        <f>IFERROR(IF('Company Details'!C257=(VLOOKUP(Transaction!F251,'Customer Details'!$B$3:$D$32,2)),L251*M251/2,0),0)</f>
        <v>0</v>
      </c>
      <c r="Q251" s="89">
        <f t="shared" si="15"/>
        <v>0</v>
      </c>
      <c r="R251" s="90">
        <f t="shared" si="16"/>
        <v>0</v>
      </c>
    </row>
    <row r="252" spans="1:18" x14ac:dyDescent="0.2">
      <c r="A252" s="73" t="str">
        <f t="shared" si="13"/>
        <v>-</v>
      </c>
      <c r="B252" s="73">
        <v>251</v>
      </c>
      <c r="C252" s="121"/>
      <c r="D252" s="9"/>
      <c r="E252" s="10"/>
      <c r="F252" s="11"/>
      <c r="G252" s="9"/>
      <c r="H252" s="86" t="str">
        <f>IFERROR(VLOOKUP(G252,'Service Details'!$D$5:$F$21,2,TRUE),"")</f>
        <v/>
      </c>
      <c r="I252" s="12"/>
      <c r="J252" s="13"/>
      <c r="K252" s="89">
        <f t="shared" si="14"/>
        <v>0</v>
      </c>
      <c r="L252" s="90">
        <v>0</v>
      </c>
      <c r="M252" s="91">
        <f>IFERROR(IF('Company Details'!$C$9="Yes",(VLOOKUP(Transaction!G252,'Service Details'!$D$5:$F$29,3)),0%),0)</f>
        <v>0</v>
      </c>
      <c r="N252" s="89">
        <f>IFERROR(IF('Company Details'!C258=(VLOOKUP(Transaction!F252,'Customer Details'!$B$3:$D$32,2)),0,L252*M252),0)</f>
        <v>0</v>
      </c>
      <c r="O252" s="92">
        <f>IFERROR(IF('Company Details'!C258=(VLOOKUP(Transaction!F252,'Customer Details'!$B$3:$D$32,2)),L252*M252/2,0),0)</f>
        <v>0</v>
      </c>
      <c r="P252" s="92">
        <f>IFERROR(IF('Company Details'!C258=(VLOOKUP(Transaction!F252,'Customer Details'!$B$3:$D$32,2)),L252*M252/2,0),0)</f>
        <v>0</v>
      </c>
      <c r="Q252" s="89">
        <f t="shared" si="15"/>
        <v>0</v>
      </c>
      <c r="R252" s="90">
        <f t="shared" si="16"/>
        <v>0</v>
      </c>
    </row>
    <row r="253" spans="1:18" x14ac:dyDescent="0.2">
      <c r="A253" s="73" t="str">
        <f t="shared" si="13"/>
        <v>-</v>
      </c>
      <c r="B253" s="73">
        <v>252</v>
      </c>
      <c r="C253" s="121"/>
      <c r="D253" s="9"/>
      <c r="E253" s="10"/>
      <c r="F253" s="11"/>
      <c r="G253" s="9"/>
      <c r="H253" s="86" t="str">
        <f>IFERROR(VLOOKUP(G253,'Service Details'!$D$5:$F$21,2,TRUE),"")</f>
        <v/>
      </c>
      <c r="I253" s="12"/>
      <c r="J253" s="13"/>
      <c r="K253" s="89">
        <f t="shared" si="14"/>
        <v>0</v>
      </c>
      <c r="L253" s="90">
        <v>0</v>
      </c>
      <c r="M253" s="91">
        <f>IFERROR(IF('Company Details'!$C$9="Yes",(VLOOKUP(Transaction!G253,'Service Details'!$D$5:$F$29,3)),0%),0)</f>
        <v>0</v>
      </c>
      <c r="N253" s="89">
        <f>IFERROR(IF('Company Details'!C259=(VLOOKUP(Transaction!F253,'Customer Details'!$B$3:$D$32,2)),0,L253*M253),0)</f>
        <v>0</v>
      </c>
      <c r="O253" s="92">
        <f>IFERROR(IF('Company Details'!C259=(VLOOKUP(Transaction!F253,'Customer Details'!$B$3:$D$32,2)),L253*M253/2,0),0)</f>
        <v>0</v>
      </c>
      <c r="P253" s="92">
        <f>IFERROR(IF('Company Details'!C259=(VLOOKUP(Transaction!F253,'Customer Details'!$B$3:$D$32,2)),L253*M253/2,0),0)</f>
        <v>0</v>
      </c>
      <c r="Q253" s="89">
        <f t="shared" si="15"/>
        <v>0</v>
      </c>
      <c r="R253" s="90">
        <f t="shared" si="16"/>
        <v>0</v>
      </c>
    </row>
    <row r="254" spans="1:18" x14ac:dyDescent="0.2">
      <c r="A254" s="73" t="str">
        <f t="shared" si="13"/>
        <v>-</v>
      </c>
      <c r="B254" s="73">
        <v>253</v>
      </c>
      <c r="C254" s="121"/>
      <c r="D254" s="9"/>
      <c r="E254" s="10"/>
      <c r="F254" s="11"/>
      <c r="G254" s="9"/>
      <c r="H254" s="86" t="str">
        <f>IFERROR(VLOOKUP(G254,'Service Details'!$D$5:$F$21,2,TRUE),"")</f>
        <v/>
      </c>
      <c r="I254" s="12"/>
      <c r="J254" s="13"/>
      <c r="K254" s="89">
        <f t="shared" si="14"/>
        <v>0</v>
      </c>
      <c r="L254" s="90">
        <v>0</v>
      </c>
      <c r="M254" s="91">
        <f>IFERROR(IF('Company Details'!$C$9="Yes",(VLOOKUP(Transaction!G254,'Service Details'!$D$5:$F$29,3)),0%),0)</f>
        <v>0</v>
      </c>
      <c r="N254" s="89">
        <f>IFERROR(IF('Company Details'!C260=(VLOOKUP(Transaction!F254,'Customer Details'!$B$3:$D$32,2)),0,L254*M254),0)</f>
        <v>0</v>
      </c>
      <c r="O254" s="92">
        <f>IFERROR(IF('Company Details'!C260=(VLOOKUP(Transaction!F254,'Customer Details'!$B$3:$D$32,2)),L254*M254/2,0),0)</f>
        <v>0</v>
      </c>
      <c r="P254" s="92">
        <f>IFERROR(IF('Company Details'!C260=(VLOOKUP(Transaction!F254,'Customer Details'!$B$3:$D$32,2)),L254*M254/2,0),0)</f>
        <v>0</v>
      </c>
      <c r="Q254" s="89">
        <f t="shared" si="15"/>
        <v>0</v>
      </c>
      <c r="R254" s="90">
        <f t="shared" si="16"/>
        <v>0</v>
      </c>
    </row>
    <row r="255" spans="1:18" x14ac:dyDescent="0.2">
      <c r="A255" s="73" t="str">
        <f t="shared" si="13"/>
        <v>-</v>
      </c>
      <c r="B255" s="73">
        <v>254</v>
      </c>
      <c r="C255" s="121"/>
      <c r="D255" s="9"/>
      <c r="E255" s="10"/>
      <c r="F255" s="11"/>
      <c r="G255" s="9"/>
      <c r="H255" s="86" t="str">
        <f>IFERROR(VLOOKUP(G255,'Service Details'!$D$5:$F$21,2,TRUE),"")</f>
        <v/>
      </c>
      <c r="I255" s="12"/>
      <c r="J255" s="13"/>
      <c r="K255" s="89">
        <f t="shared" si="14"/>
        <v>0</v>
      </c>
      <c r="L255" s="90">
        <v>0</v>
      </c>
      <c r="M255" s="91">
        <f>IFERROR(IF('Company Details'!$C$9="Yes",(VLOOKUP(Transaction!G255,'Service Details'!$D$5:$F$29,3)),0%),0)</f>
        <v>0</v>
      </c>
      <c r="N255" s="89">
        <f>IFERROR(IF('Company Details'!C261=(VLOOKUP(Transaction!F255,'Customer Details'!$B$3:$D$32,2)),0,L255*M255),0)</f>
        <v>0</v>
      </c>
      <c r="O255" s="92">
        <f>IFERROR(IF('Company Details'!C261=(VLOOKUP(Transaction!F255,'Customer Details'!$B$3:$D$32,2)),L255*M255/2,0),0)</f>
        <v>0</v>
      </c>
      <c r="P255" s="92">
        <f>IFERROR(IF('Company Details'!C261=(VLOOKUP(Transaction!F255,'Customer Details'!$B$3:$D$32,2)),L255*M255/2,0),0)</f>
        <v>0</v>
      </c>
      <c r="Q255" s="89">
        <f t="shared" si="15"/>
        <v>0</v>
      </c>
      <c r="R255" s="90">
        <f t="shared" si="16"/>
        <v>0</v>
      </c>
    </row>
    <row r="256" spans="1:18" x14ac:dyDescent="0.2">
      <c r="A256" s="73" t="str">
        <f t="shared" si="13"/>
        <v>-</v>
      </c>
      <c r="B256" s="73">
        <v>255</v>
      </c>
      <c r="C256" s="121"/>
      <c r="D256" s="9"/>
      <c r="E256" s="10"/>
      <c r="F256" s="11"/>
      <c r="G256" s="9"/>
      <c r="H256" s="86" t="str">
        <f>IFERROR(VLOOKUP(G256,'Service Details'!$D$5:$F$21,2,TRUE),"")</f>
        <v/>
      </c>
      <c r="I256" s="12"/>
      <c r="J256" s="13"/>
      <c r="K256" s="89">
        <f t="shared" si="14"/>
        <v>0</v>
      </c>
      <c r="L256" s="90">
        <v>0</v>
      </c>
      <c r="M256" s="91">
        <f>IFERROR(IF('Company Details'!$C$9="Yes",(VLOOKUP(Transaction!G256,'Service Details'!$D$5:$F$29,3)),0%),0)</f>
        <v>0</v>
      </c>
      <c r="N256" s="89">
        <f>IFERROR(IF('Company Details'!C262=(VLOOKUP(Transaction!F256,'Customer Details'!$B$3:$D$32,2)),0,L256*M256),0)</f>
        <v>0</v>
      </c>
      <c r="O256" s="92">
        <f>IFERROR(IF('Company Details'!C262=(VLOOKUP(Transaction!F256,'Customer Details'!$B$3:$D$32,2)),L256*M256/2,0),0)</f>
        <v>0</v>
      </c>
      <c r="P256" s="92">
        <f>IFERROR(IF('Company Details'!C262=(VLOOKUP(Transaction!F256,'Customer Details'!$B$3:$D$32,2)),L256*M256/2,0),0)</f>
        <v>0</v>
      </c>
      <c r="Q256" s="89">
        <f t="shared" si="15"/>
        <v>0</v>
      </c>
      <c r="R256" s="90">
        <f t="shared" si="16"/>
        <v>0</v>
      </c>
    </row>
    <row r="257" spans="1:18" x14ac:dyDescent="0.2">
      <c r="A257" s="73" t="str">
        <f t="shared" si="13"/>
        <v>-</v>
      </c>
      <c r="B257" s="73">
        <v>256</v>
      </c>
      <c r="C257" s="121"/>
      <c r="D257" s="9"/>
      <c r="E257" s="10"/>
      <c r="F257" s="11"/>
      <c r="G257" s="9"/>
      <c r="H257" s="86" t="str">
        <f>IFERROR(VLOOKUP(G257,'Service Details'!$D$5:$F$21,2,TRUE),"")</f>
        <v/>
      </c>
      <c r="I257" s="12"/>
      <c r="J257" s="13"/>
      <c r="K257" s="89">
        <f t="shared" si="14"/>
        <v>0</v>
      </c>
      <c r="L257" s="90">
        <v>0</v>
      </c>
      <c r="M257" s="91">
        <f>IFERROR(IF('Company Details'!$C$9="Yes",(VLOOKUP(Transaction!G257,'Service Details'!$D$5:$F$29,3)),0%),0)</f>
        <v>0</v>
      </c>
      <c r="N257" s="89">
        <f>IFERROR(IF('Company Details'!C263=(VLOOKUP(Transaction!F257,'Customer Details'!$B$3:$D$32,2)),0,L257*M257),0)</f>
        <v>0</v>
      </c>
      <c r="O257" s="92">
        <f>IFERROR(IF('Company Details'!C263=(VLOOKUP(Transaction!F257,'Customer Details'!$B$3:$D$32,2)),L257*M257/2,0),0)</f>
        <v>0</v>
      </c>
      <c r="P257" s="92">
        <f>IFERROR(IF('Company Details'!C263=(VLOOKUP(Transaction!F257,'Customer Details'!$B$3:$D$32,2)),L257*M257/2,0),0)</f>
        <v>0</v>
      </c>
      <c r="Q257" s="89">
        <f t="shared" si="15"/>
        <v>0</v>
      </c>
      <c r="R257" s="90">
        <f t="shared" si="16"/>
        <v>0</v>
      </c>
    </row>
    <row r="258" spans="1:18" x14ac:dyDescent="0.2">
      <c r="A258" s="73" t="str">
        <f t="shared" ref="A258:A321" si="17">C258&amp;"-"&amp;D258</f>
        <v>-</v>
      </c>
      <c r="B258" s="73">
        <v>257</v>
      </c>
      <c r="C258" s="121"/>
      <c r="D258" s="9"/>
      <c r="E258" s="10"/>
      <c r="F258" s="11"/>
      <c r="G258" s="9"/>
      <c r="H258" s="86" t="str">
        <f>IFERROR(VLOOKUP(G258,'Service Details'!$D$5:$F$21,2,TRUE),"")</f>
        <v/>
      </c>
      <c r="I258" s="12"/>
      <c r="J258" s="13"/>
      <c r="K258" s="89">
        <f t="shared" si="14"/>
        <v>0</v>
      </c>
      <c r="L258" s="90">
        <v>0</v>
      </c>
      <c r="M258" s="91">
        <f>IFERROR(IF('Company Details'!$C$9="Yes",(VLOOKUP(Transaction!G258,'Service Details'!$D$5:$F$29,3)),0%),0)</f>
        <v>0</v>
      </c>
      <c r="N258" s="89">
        <f>IFERROR(IF('Company Details'!C264=(VLOOKUP(Transaction!F258,'Customer Details'!$B$3:$D$32,2)),0,L258*M258),0)</f>
        <v>0</v>
      </c>
      <c r="O258" s="92">
        <f>IFERROR(IF('Company Details'!C264=(VLOOKUP(Transaction!F258,'Customer Details'!$B$3:$D$32,2)),L258*M258/2,0),0)</f>
        <v>0</v>
      </c>
      <c r="P258" s="92">
        <f>IFERROR(IF('Company Details'!C264=(VLOOKUP(Transaction!F258,'Customer Details'!$B$3:$D$32,2)),L258*M258/2,0),0)</f>
        <v>0</v>
      </c>
      <c r="Q258" s="89">
        <f t="shared" si="15"/>
        <v>0</v>
      </c>
      <c r="R258" s="90">
        <f t="shared" si="16"/>
        <v>0</v>
      </c>
    </row>
    <row r="259" spans="1:18" x14ac:dyDescent="0.2">
      <c r="A259" s="73" t="str">
        <f t="shared" si="17"/>
        <v>-</v>
      </c>
      <c r="B259" s="73">
        <v>258</v>
      </c>
      <c r="C259" s="121"/>
      <c r="D259" s="9"/>
      <c r="E259" s="10"/>
      <c r="F259" s="11"/>
      <c r="G259" s="9"/>
      <c r="H259" s="86" t="str">
        <f>IFERROR(VLOOKUP(G259,'Service Details'!$D$5:$F$21,2,TRUE),"")</f>
        <v/>
      </c>
      <c r="I259" s="12"/>
      <c r="J259" s="13"/>
      <c r="K259" s="89">
        <f t="shared" ref="K259:K322" si="18">+I259*J259</f>
        <v>0</v>
      </c>
      <c r="L259" s="90">
        <v>0</v>
      </c>
      <c r="M259" s="91">
        <f>IFERROR(IF('Company Details'!$C$9="Yes",(VLOOKUP(Transaction!G259,'Service Details'!$D$5:$F$29,3)),0%),0)</f>
        <v>0</v>
      </c>
      <c r="N259" s="89">
        <f>IFERROR(IF('Company Details'!C265=(VLOOKUP(Transaction!F259,'Customer Details'!$B$3:$D$32,2)),0,L259*M259),0)</f>
        <v>0</v>
      </c>
      <c r="O259" s="92">
        <f>IFERROR(IF('Company Details'!C265=(VLOOKUP(Transaction!F259,'Customer Details'!$B$3:$D$32,2)),L259*M259/2,0),0)</f>
        <v>0</v>
      </c>
      <c r="P259" s="92">
        <f>IFERROR(IF('Company Details'!C265=(VLOOKUP(Transaction!F259,'Customer Details'!$B$3:$D$32,2)),L259*M259/2,0),0)</f>
        <v>0</v>
      </c>
      <c r="Q259" s="89">
        <f t="shared" ref="Q259:Q322" si="19">+N259+O259+P259</f>
        <v>0</v>
      </c>
      <c r="R259" s="90">
        <f t="shared" ref="R259:R322" si="20">+L259+Q259</f>
        <v>0</v>
      </c>
    </row>
    <row r="260" spans="1:18" x14ac:dyDescent="0.2">
      <c r="A260" s="73" t="str">
        <f t="shared" si="17"/>
        <v>-</v>
      </c>
      <c r="B260" s="73">
        <v>259</v>
      </c>
      <c r="C260" s="121"/>
      <c r="D260" s="9"/>
      <c r="E260" s="10"/>
      <c r="F260" s="11"/>
      <c r="G260" s="9"/>
      <c r="H260" s="86" t="str">
        <f>IFERROR(VLOOKUP(G260,'Service Details'!$D$5:$F$21,2,TRUE),"")</f>
        <v/>
      </c>
      <c r="I260" s="12"/>
      <c r="J260" s="13"/>
      <c r="K260" s="89">
        <f t="shared" si="18"/>
        <v>0</v>
      </c>
      <c r="L260" s="90">
        <v>0</v>
      </c>
      <c r="M260" s="91">
        <f>IFERROR(IF('Company Details'!$C$9="Yes",(VLOOKUP(Transaction!G260,'Service Details'!$D$5:$F$29,3)),0%),0)</f>
        <v>0</v>
      </c>
      <c r="N260" s="89">
        <f>IFERROR(IF('Company Details'!C266=(VLOOKUP(Transaction!F260,'Customer Details'!$B$3:$D$32,2)),0,L260*M260),0)</f>
        <v>0</v>
      </c>
      <c r="O260" s="92">
        <f>IFERROR(IF('Company Details'!C266=(VLOOKUP(Transaction!F260,'Customer Details'!$B$3:$D$32,2)),L260*M260/2,0),0)</f>
        <v>0</v>
      </c>
      <c r="P260" s="92">
        <f>IFERROR(IF('Company Details'!C266=(VLOOKUP(Transaction!F260,'Customer Details'!$B$3:$D$32,2)),L260*M260/2,0),0)</f>
        <v>0</v>
      </c>
      <c r="Q260" s="89">
        <f t="shared" si="19"/>
        <v>0</v>
      </c>
      <c r="R260" s="90">
        <f t="shared" si="20"/>
        <v>0</v>
      </c>
    </row>
    <row r="261" spans="1:18" x14ac:dyDescent="0.2">
      <c r="A261" s="73" t="str">
        <f t="shared" si="17"/>
        <v>-</v>
      </c>
      <c r="B261" s="73">
        <v>260</v>
      </c>
      <c r="C261" s="121"/>
      <c r="D261" s="9"/>
      <c r="E261" s="10"/>
      <c r="F261" s="11"/>
      <c r="G261" s="9"/>
      <c r="H261" s="86" t="str">
        <f>IFERROR(VLOOKUP(G261,'Service Details'!$D$5:$F$21,2,TRUE),"")</f>
        <v/>
      </c>
      <c r="I261" s="12"/>
      <c r="J261" s="13"/>
      <c r="K261" s="89">
        <f t="shared" si="18"/>
        <v>0</v>
      </c>
      <c r="L261" s="90">
        <v>0</v>
      </c>
      <c r="M261" s="91">
        <f>IFERROR(IF('Company Details'!$C$9="Yes",(VLOOKUP(Transaction!G261,'Service Details'!$D$5:$F$29,3)),0%),0)</f>
        <v>0</v>
      </c>
      <c r="N261" s="89">
        <f>IFERROR(IF('Company Details'!C267=(VLOOKUP(Transaction!F261,'Customer Details'!$B$3:$D$32,2)),0,L261*M261),0)</f>
        <v>0</v>
      </c>
      <c r="O261" s="92">
        <f>IFERROR(IF('Company Details'!C267=(VLOOKUP(Transaction!F261,'Customer Details'!$B$3:$D$32,2)),L261*M261/2,0),0)</f>
        <v>0</v>
      </c>
      <c r="P261" s="92">
        <f>IFERROR(IF('Company Details'!C267=(VLOOKUP(Transaction!F261,'Customer Details'!$B$3:$D$32,2)),L261*M261/2,0),0)</f>
        <v>0</v>
      </c>
      <c r="Q261" s="89">
        <f t="shared" si="19"/>
        <v>0</v>
      </c>
      <c r="R261" s="90">
        <f t="shared" si="20"/>
        <v>0</v>
      </c>
    </row>
    <row r="262" spans="1:18" x14ac:dyDescent="0.2">
      <c r="A262" s="73" t="str">
        <f t="shared" si="17"/>
        <v>-</v>
      </c>
      <c r="B262" s="73">
        <v>261</v>
      </c>
      <c r="C262" s="121"/>
      <c r="D262" s="9"/>
      <c r="E262" s="10"/>
      <c r="F262" s="11"/>
      <c r="G262" s="9"/>
      <c r="H262" s="86" t="str">
        <f>IFERROR(VLOOKUP(G262,'Service Details'!$D$5:$F$21,2,TRUE),"")</f>
        <v/>
      </c>
      <c r="I262" s="12"/>
      <c r="J262" s="13"/>
      <c r="K262" s="89">
        <f t="shared" si="18"/>
        <v>0</v>
      </c>
      <c r="L262" s="90">
        <v>0</v>
      </c>
      <c r="M262" s="91">
        <f>IFERROR(IF('Company Details'!$C$9="Yes",(VLOOKUP(Transaction!G262,'Service Details'!$D$5:$F$29,3)),0%),0)</f>
        <v>0</v>
      </c>
      <c r="N262" s="89">
        <f>IFERROR(IF('Company Details'!C268=(VLOOKUP(Transaction!F262,'Customer Details'!$B$3:$D$32,2)),0,L262*M262),0)</f>
        <v>0</v>
      </c>
      <c r="O262" s="92">
        <f>IFERROR(IF('Company Details'!C268=(VLOOKUP(Transaction!F262,'Customer Details'!$B$3:$D$32,2)),L262*M262/2,0),0)</f>
        <v>0</v>
      </c>
      <c r="P262" s="92">
        <f>IFERROR(IF('Company Details'!C268=(VLOOKUP(Transaction!F262,'Customer Details'!$B$3:$D$32,2)),L262*M262/2,0),0)</f>
        <v>0</v>
      </c>
      <c r="Q262" s="89">
        <f t="shared" si="19"/>
        <v>0</v>
      </c>
      <c r="R262" s="90">
        <f t="shared" si="20"/>
        <v>0</v>
      </c>
    </row>
    <row r="263" spans="1:18" x14ac:dyDescent="0.2">
      <c r="A263" s="73" t="str">
        <f t="shared" si="17"/>
        <v>-</v>
      </c>
      <c r="B263" s="73">
        <v>262</v>
      </c>
      <c r="C263" s="121"/>
      <c r="D263" s="9"/>
      <c r="E263" s="10"/>
      <c r="F263" s="11"/>
      <c r="G263" s="9"/>
      <c r="H263" s="86" t="str">
        <f>IFERROR(VLOOKUP(G263,'Service Details'!$D$5:$F$21,2,TRUE),"")</f>
        <v/>
      </c>
      <c r="I263" s="12"/>
      <c r="J263" s="13"/>
      <c r="K263" s="89">
        <f t="shared" si="18"/>
        <v>0</v>
      </c>
      <c r="L263" s="90">
        <v>0</v>
      </c>
      <c r="M263" s="91">
        <f>IFERROR(IF('Company Details'!$C$9="Yes",(VLOOKUP(Transaction!G263,'Service Details'!$D$5:$F$29,3)),0%),0)</f>
        <v>0</v>
      </c>
      <c r="N263" s="89">
        <f>IFERROR(IF('Company Details'!C269=(VLOOKUP(Transaction!F263,'Customer Details'!$B$3:$D$32,2)),0,L263*M263),0)</f>
        <v>0</v>
      </c>
      <c r="O263" s="92">
        <f>IFERROR(IF('Company Details'!C269=(VLOOKUP(Transaction!F263,'Customer Details'!$B$3:$D$32,2)),L263*M263/2,0),0)</f>
        <v>0</v>
      </c>
      <c r="P263" s="92">
        <f>IFERROR(IF('Company Details'!C269=(VLOOKUP(Transaction!F263,'Customer Details'!$B$3:$D$32,2)),L263*M263/2,0),0)</f>
        <v>0</v>
      </c>
      <c r="Q263" s="89">
        <f t="shared" si="19"/>
        <v>0</v>
      </c>
      <c r="R263" s="90">
        <f t="shared" si="20"/>
        <v>0</v>
      </c>
    </row>
    <row r="264" spans="1:18" x14ac:dyDescent="0.2">
      <c r="A264" s="73" t="str">
        <f t="shared" si="17"/>
        <v>-</v>
      </c>
      <c r="B264" s="73">
        <v>263</v>
      </c>
      <c r="C264" s="121"/>
      <c r="D264" s="9"/>
      <c r="E264" s="10"/>
      <c r="F264" s="11"/>
      <c r="G264" s="9"/>
      <c r="H264" s="86" t="str">
        <f>IFERROR(VLOOKUP(G264,'Service Details'!$D$5:$F$21,2,TRUE),"")</f>
        <v/>
      </c>
      <c r="I264" s="12"/>
      <c r="J264" s="13"/>
      <c r="K264" s="89">
        <f t="shared" si="18"/>
        <v>0</v>
      </c>
      <c r="L264" s="90">
        <v>0</v>
      </c>
      <c r="M264" s="91">
        <f>IFERROR(IF('Company Details'!$C$9="Yes",(VLOOKUP(Transaction!G264,'Service Details'!$D$5:$F$29,3)),0%),0)</f>
        <v>0</v>
      </c>
      <c r="N264" s="89">
        <f>IFERROR(IF('Company Details'!C270=(VLOOKUP(Transaction!F264,'Customer Details'!$B$3:$D$32,2)),0,L264*M264),0)</f>
        <v>0</v>
      </c>
      <c r="O264" s="92">
        <f>IFERROR(IF('Company Details'!C270=(VLOOKUP(Transaction!F264,'Customer Details'!$B$3:$D$32,2)),L264*M264/2,0),0)</f>
        <v>0</v>
      </c>
      <c r="P264" s="92">
        <f>IFERROR(IF('Company Details'!C270=(VLOOKUP(Transaction!F264,'Customer Details'!$B$3:$D$32,2)),L264*M264/2,0),0)</f>
        <v>0</v>
      </c>
      <c r="Q264" s="89">
        <f t="shared" si="19"/>
        <v>0</v>
      </c>
      <c r="R264" s="90">
        <f t="shared" si="20"/>
        <v>0</v>
      </c>
    </row>
    <row r="265" spans="1:18" x14ac:dyDescent="0.2">
      <c r="A265" s="73" t="str">
        <f t="shared" si="17"/>
        <v>-</v>
      </c>
      <c r="B265" s="73">
        <v>264</v>
      </c>
      <c r="C265" s="121"/>
      <c r="D265" s="9"/>
      <c r="E265" s="10"/>
      <c r="F265" s="11"/>
      <c r="G265" s="9"/>
      <c r="H265" s="86" t="str">
        <f>IFERROR(VLOOKUP(G265,'Service Details'!$D$5:$F$21,2,TRUE),"")</f>
        <v/>
      </c>
      <c r="I265" s="12"/>
      <c r="J265" s="13"/>
      <c r="K265" s="89">
        <f t="shared" si="18"/>
        <v>0</v>
      </c>
      <c r="L265" s="90">
        <v>0</v>
      </c>
      <c r="M265" s="91">
        <f>IFERROR(IF('Company Details'!$C$9="Yes",(VLOOKUP(Transaction!G265,'Service Details'!$D$5:$F$29,3)),0%),0)</f>
        <v>0</v>
      </c>
      <c r="N265" s="89">
        <f>IFERROR(IF('Company Details'!C271=(VLOOKUP(Transaction!F265,'Customer Details'!$B$3:$D$32,2)),0,L265*M265),0)</f>
        <v>0</v>
      </c>
      <c r="O265" s="92">
        <f>IFERROR(IF('Company Details'!C271=(VLOOKUP(Transaction!F265,'Customer Details'!$B$3:$D$32,2)),L265*M265/2,0),0)</f>
        <v>0</v>
      </c>
      <c r="P265" s="92">
        <f>IFERROR(IF('Company Details'!C271=(VLOOKUP(Transaction!F265,'Customer Details'!$B$3:$D$32,2)),L265*M265/2,0),0)</f>
        <v>0</v>
      </c>
      <c r="Q265" s="89">
        <f t="shared" si="19"/>
        <v>0</v>
      </c>
      <c r="R265" s="90">
        <f t="shared" si="20"/>
        <v>0</v>
      </c>
    </row>
    <row r="266" spans="1:18" x14ac:dyDescent="0.2">
      <c r="A266" s="73" t="str">
        <f t="shared" si="17"/>
        <v>-</v>
      </c>
      <c r="B266" s="73">
        <v>265</v>
      </c>
      <c r="C266" s="121"/>
      <c r="D266" s="9"/>
      <c r="E266" s="10"/>
      <c r="F266" s="11"/>
      <c r="G266" s="9"/>
      <c r="H266" s="86" t="str">
        <f>IFERROR(VLOOKUP(G266,'Service Details'!$D$5:$F$21,2,TRUE),"")</f>
        <v/>
      </c>
      <c r="I266" s="12"/>
      <c r="J266" s="13"/>
      <c r="K266" s="89">
        <f t="shared" si="18"/>
        <v>0</v>
      </c>
      <c r="L266" s="90">
        <v>0</v>
      </c>
      <c r="M266" s="91">
        <f>IFERROR(IF('Company Details'!$C$9="Yes",(VLOOKUP(Transaction!G266,'Service Details'!$D$5:$F$29,3)),0%),0)</f>
        <v>0</v>
      </c>
      <c r="N266" s="89">
        <f>IFERROR(IF('Company Details'!C272=(VLOOKUP(Transaction!F266,'Customer Details'!$B$3:$D$32,2)),0,L266*M266),0)</f>
        <v>0</v>
      </c>
      <c r="O266" s="92">
        <f>IFERROR(IF('Company Details'!C272=(VLOOKUP(Transaction!F266,'Customer Details'!$B$3:$D$32,2)),L266*M266/2,0),0)</f>
        <v>0</v>
      </c>
      <c r="P266" s="92">
        <f>IFERROR(IF('Company Details'!C272=(VLOOKUP(Transaction!F266,'Customer Details'!$B$3:$D$32,2)),L266*M266/2,0),0)</f>
        <v>0</v>
      </c>
      <c r="Q266" s="89">
        <f t="shared" si="19"/>
        <v>0</v>
      </c>
      <c r="R266" s="90">
        <f t="shared" si="20"/>
        <v>0</v>
      </c>
    </row>
    <row r="267" spans="1:18" x14ac:dyDescent="0.2">
      <c r="A267" s="73" t="str">
        <f t="shared" si="17"/>
        <v>-</v>
      </c>
      <c r="B267" s="73">
        <v>266</v>
      </c>
      <c r="C267" s="121"/>
      <c r="D267" s="9"/>
      <c r="E267" s="10"/>
      <c r="F267" s="11"/>
      <c r="G267" s="9"/>
      <c r="H267" s="86" t="str">
        <f>IFERROR(VLOOKUP(G267,'Service Details'!$D$5:$F$21,2,TRUE),"")</f>
        <v/>
      </c>
      <c r="I267" s="12"/>
      <c r="J267" s="13"/>
      <c r="K267" s="89">
        <f t="shared" si="18"/>
        <v>0</v>
      </c>
      <c r="L267" s="90">
        <v>0</v>
      </c>
      <c r="M267" s="91">
        <f>IFERROR(IF('Company Details'!$C$9="Yes",(VLOOKUP(Transaction!G267,'Service Details'!$D$5:$F$29,3)),0%),0)</f>
        <v>0</v>
      </c>
      <c r="N267" s="89">
        <f>IFERROR(IF('Company Details'!C273=(VLOOKUP(Transaction!F267,'Customer Details'!$B$3:$D$32,2)),0,L267*M267),0)</f>
        <v>0</v>
      </c>
      <c r="O267" s="92">
        <f>IFERROR(IF('Company Details'!C273=(VLOOKUP(Transaction!F267,'Customer Details'!$B$3:$D$32,2)),L267*M267/2,0),0)</f>
        <v>0</v>
      </c>
      <c r="P267" s="92">
        <f>IFERROR(IF('Company Details'!C273=(VLOOKUP(Transaction!F267,'Customer Details'!$B$3:$D$32,2)),L267*M267/2,0),0)</f>
        <v>0</v>
      </c>
      <c r="Q267" s="89">
        <f t="shared" si="19"/>
        <v>0</v>
      </c>
      <c r="R267" s="90">
        <f t="shared" si="20"/>
        <v>0</v>
      </c>
    </row>
    <row r="268" spans="1:18" x14ac:dyDescent="0.2">
      <c r="A268" s="73" t="str">
        <f t="shared" si="17"/>
        <v>-</v>
      </c>
      <c r="B268" s="73">
        <v>267</v>
      </c>
      <c r="C268" s="121"/>
      <c r="D268" s="9"/>
      <c r="E268" s="10"/>
      <c r="F268" s="11"/>
      <c r="G268" s="9"/>
      <c r="H268" s="86" t="str">
        <f>IFERROR(VLOOKUP(G268,'Service Details'!$D$5:$F$21,2,TRUE),"")</f>
        <v/>
      </c>
      <c r="I268" s="12"/>
      <c r="J268" s="13"/>
      <c r="K268" s="89">
        <f t="shared" si="18"/>
        <v>0</v>
      </c>
      <c r="L268" s="90">
        <v>0</v>
      </c>
      <c r="M268" s="91">
        <f>IFERROR(IF('Company Details'!$C$9="Yes",(VLOOKUP(Transaction!G268,'Service Details'!$D$5:$F$29,3)),0%),0)</f>
        <v>0</v>
      </c>
      <c r="N268" s="89">
        <f>IFERROR(IF('Company Details'!C274=(VLOOKUP(Transaction!F268,'Customer Details'!$B$3:$D$32,2)),0,L268*M268),0)</f>
        <v>0</v>
      </c>
      <c r="O268" s="92">
        <f>IFERROR(IF('Company Details'!C274=(VLOOKUP(Transaction!F268,'Customer Details'!$B$3:$D$32,2)),L268*M268/2,0),0)</f>
        <v>0</v>
      </c>
      <c r="P268" s="92">
        <f>IFERROR(IF('Company Details'!C274=(VLOOKUP(Transaction!F268,'Customer Details'!$B$3:$D$32,2)),L268*M268/2,0),0)</f>
        <v>0</v>
      </c>
      <c r="Q268" s="89">
        <f t="shared" si="19"/>
        <v>0</v>
      </c>
      <c r="R268" s="90">
        <f t="shared" si="20"/>
        <v>0</v>
      </c>
    </row>
    <row r="269" spans="1:18" x14ac:dyDescent="0.2">
      <c r="A269" s="73" t="str">
        <f t="shared" si="17"/>
        <v>-</v>
      </c>
      <c r="B269" s="73">
        <v>268</v>
      </c>
      <c r="C269" s="121"/>
      <c r="D269" s="9"/>
      <c r="E269" s="10"/>
      <c r="F269" s="11"/>
      <c r="G269" s="9"/>
      <c r="H269" s="86" t="str">
        <f>IFERROR(VLOOKUP(G269,'Service Details'!$D$5:$F$21,2,TRUE),"")</f>
        <v/>
      </c>
      <c r="I269" s="12"/>
      <c r="J269" s="13"/>
      <c r="K269" s="89">
        <f t="shared" si="18"/>
        <v>0</v>
      </c>
      <c r="L269" s="90">
        <v>0</v>
      </c>
      <c r="M269" s="91">
        <f>IFERROR(IF('Company Details'!$C$9="Yes",(VLOOKUP(Transaction!G269,'Service Details'!$D$5:$F$29,3)),0%),0)</f>
        <v>0</v>
      </c>
      <c r="N269" s="89">
        <f>IFERROR(IF('Company Details'!C275=(VLOOKUP(Transaction!F269,'Customer Details'!$B$3:$D$32,2)),0,L269*M269),0)</f>
        <v>0</v>
      </c>
      <c r="O269" s="92">
        <f>IFERROR(IF('Company Details'!C275=(VLOOKUP(Transaction!F269,'Customer Details'!$B$3:$D$32,2)),L269*M269/2,0),0)</f>
        <v>0</v>
      </c>
      <c r="P269" s="92">
        <f>IFERROR(IF('Company Details'!C275=(VLOOKUP(Transaction!F269,'Customer Details'!$B$3:$D$32,2)),L269*M269/2,0),0)</f>
        <v>0</v>
      </c>
      <c r="Q269" s="89">
        <f t="shared" si="19"/>
        <v>0</v>
      </c>
      <c r="R269" s="90">
        <f t="shared" si="20"/>
        <v>0</v>
      </c>
    </row>
    <row r="270" spans="1:18" x14ac:dyDescent="0.2">
      <c r="A270" s="73" t="str">
        <f t="shared" si="17"/>
        <v>-</v>
      </c>
      <c r="B270" s="73">
        <v>269</v>
      </c>
      <c r="C270" s="121"/>
      <c r="D270" s="9"/>
      <c r="E270" s="10"/>
      <c r="F270" s="11"/>
      <c r="G270" s="9"/>
      <c r="H270" s="86" t="str">
        <f>IFERROR(VLOOKUP(G270,'Service Details'!$D$5:$F$21,2,TRUE),"")</f>
        <v/>
      </c>
      <c r="I270" s="12"/>
      <c r="J270" s="13"/>
      <c r="K270" s="89">
        <f t="shared" si="18"/>
        <v>0</v>
      </c>
      <c r="L270" s="90">
        <v>0</v>
      </c>
      <c r="M270" s="91">
        <f>IFERROR(IF('Company Details'!$C$9="Yes",(VLOOKUP(Transaction!G270,'Service Details'!$D$5:$F$29,3)),0%),0)</f>
        <v>0</v>
      </c>
      <c r="N270" s="89">
        <f>IFERROR(IF('Company Details'!C276=(VLOOKUP(Transaction!F270,'Customer Details'!$B$3:$D$32,2)),0,L270*M270),0)</f>
        <v>0</v>
      </c>
      <c r="O270" s="92">
        <f>IFERROR(IF('Company Details'!C276=(VLOOKUP(Transaction!F270,'Customer Details'!$B$3:$D$32,2)),L270*M270/2,0),0)</f>
        <v>0</v>
      </c>
      <c r="P270" s="92">
        <f>IFERROR(IF('Company Details'!C276=(VLOOKUP(Transaction!F270,'Customer Details'!$B$3:$D$32,2)),L270*M270/2,0),0)</f>
        <v>0</v>
      </c>
      <c r="Q270" s="89">
        <f t="shared" si="19"/>
        <v>0</v>
      </c>
      <c r="R270" s="90">
        <f t="shared" si="20"/>
        <v>0</v>
      </c>
    </row>
    <row r="271" spans="1:18" x14ac:dyDescent="0.2">
      <c r="A271" s="73" t="str">
        <f t="shared" si="17"/>
        <v>-</v>
      </c>
      <c r="B271" s="73">
        <v>270</v>
      </c>
      <c r="C271" s="121"/>
      <c r="D271" s="9"/>
      <c r="E271" s="10"/>
      <c r="F271" s="11"/>
      <c r="G271" s="9"/>
      <c r="H271" s="86" t="str">
        <f>IFERROR(VLOOKUP(G271,'Service Details'!$D$5:$F$21,2,TRUE),"")</f>
        <v/>
      </c>
      <c r="I271" s="12"/>
      <c r="J271" s="13"/>
      <c r="K271" s="89">
        <f t="shared" si="18"/>
        <v>0</v>
      </c>
      <c r="L271" s="90">
        <v>0</v>
      </c>
      <c r="M271" s="91">
        <f>IFERROR(IF('Company Details'!$C$9="Yes",(VLOOKUP(Transaction!G271,'Service Details'!$D$5:$F$29,3)),0%),0)</f>
        <v>0</v>
      </c>
      <c r="N271" s="89">
        <f>IFERROR(IF('Company Details'!C277=(VLOOKUP(Transaction!F271,'Customer Details'!$B$3:$D$32,2)),0,L271*M271),0)</f>
        <v>0</v>
      </c>
      <c r="O271" s="92">
        <f>IFERROR(IF('Company Details'!C277=(VLOOKUP(Transaction!F271,'Customer Details'!$B$3:$D$32,2)),L271*M271/2,0),0)</f>
        <v>0</v>
      </c>
      <c r="P271" s="92">
        <f>IFERROR(IF('Company Details'!C277=(VLOOKUP(Transaction!F271,'Customer Details'!$B$3:$D$32,2)),L271*M271/2,0),0)</f>
        <v>0</v>
      </c>
      <c r="Q271" s="89">
        <f t="shared" si="19"/>
        <v>0</v>
      </c>
      <c r="R271" s="90">
        <f t="shared" si="20"/>
        <v>0</v>
      </c>
    </row>
    <row r="272" spans="1:18" x14ac:dyDescent="0.2">
      <c r="A272" s="73" t="str">
        <f t="shared" si="17"/>
        <v>-</v>
      </c>
      <c r="B272" s="73">
        <v>271</v>
      </c>
      <c r="C272" s="121"/>
      <c r="D272" s="9"/>
      <c r="E272" s="10"/>
      <c r="F272" s="11"/>
      <c r="G272" s="9"/>
      <c r="H272" s="86" t="str">
        <f>IFERROR(VLOOKUP(G272,'Service Details'!$D$5:$F$21,2,TRUE),"")</f>
        <v/>
      </c>
      <c r="I272" s="12"/>
      <c r="J272" s="13"/>
      <c r="K272" s="89">
        <f t="shared" si="18"/>
        <v>0</v>
      </c>
      <c r="L272" s="90">
        <v>0</v>
      </c>
      <c r="M272" s="91">
        <f>IFERROR(IF('Company Details'!$C$9="Yes",(VLOOKUP(Transaction!G272,'Service Details'!$D$5:$F$29,3)),0%),0)</f>
        <v>0</v>
      </c>
      <c r="N272" s="89">
        <f>IFERROR(IF('Company Details'!C278=(VLOOKUP(Transaction!F272,'Customer Details'!$B$3:$D$32,2)),0,L272*M272),0)</f>
        <v>0</v>
      </c>
      <c r="O272" s="92">
        <f>IFERROR(IF('Company Details'!C278=(VLOOKUP(Transaction!F272,'Customer Details'!$B$3:$D$32,2)),L272*M272/2,0),0)</f>
        <v>0</v>
      </c>
      <c r="P272" s="92">
        <f>IFERROR(IF('Company Details'!C278=(VLOOKUP(Transaction!F272,'Customer Details'!$B$3:$D$32,2)),L272*M272/2,0),0)</f>
        <v>0</v>
      </c>
      <c r="Q272" s="89">
        <f t="shared" si="19"/>
        <v>0</v>
      </c>
      <c r="R272" s="90">
        <f t="shared" si="20"/>
        <v>0</v>
      </c>
    </row>
    <row r="273" spans="1:18" x14ac:dyDescent="0.2">
      <c r="A273" s="73" t="str">
        <f t="shared" si="17"/>
        <v>-</v>
      </c>
      <c r="B273" s="73">
        <v>272</v>
      </c>
      <c r="C273" s="121"/>
      <c r="D273" s="9"/>
      <c r="E273" s="10"/>
      <c r="F273" s="11"/>
      <c r="G273" s="9"/>
      <c r="H273" s="86" t="str">
        <f>IFERROR(VLOOKUP(G273,'Service Details'!$D$5:$F$21,2,TRUE),"")</f>
        <v/>
      </c>
      <c r="I273" s="12"/>
      <c r="J273" s="13"/>
      <c r="K273" s="89">
        <f t="shared" si="18"/>
        <v>0</v>
      </c>
      <c r="L273" s="90">
        <v>0</v>
      </c>
      <c r="M273" s="91">
        <f>IFERROR(IF('Company Details'!$C$9="Yes",(VLOOKUP(Transaction!G273,'Service Details'!$D$5:$F$29,3)),0%),0)</f>
        <v>0</v>
      </c>
      <c r="N273" s="89">
        <f>IFERROR(IF('Company Details'!C279=(VLOOKUP(Transaction!F273,'Customer Details'!$B$3:$D$32,2)),0,L273*M273),0)</f>
        <v>0</v>
      </c>
      <c r="O273" s="92">
        <f>IFERROR(IF('Company Details'!C279=(VLOOKUP(Transaction!F273,'Customer Details'!$B$3:$D$32,2)),L273*M273/2,0),0)</f>
        <v>0</v>
      </c>
      <c r="P273" s="92">
        <f>IFERROR(IF('Company Details'!C279=(VLOOKUP(Transaction!F273,'Customer Details'!$B$3:$D$32,2)),L273*M273/2,0),0)</f>
        <v>0</v>
      </c>
      <c r="Q273" s="89">
        <f t="shared" si="19"/>
        <v>0</v>
      </c>
      <c r="R273" s="90">
        <f t="shared" si="20"/>
        <v>0</v>
      </c>
    </row>
    <row r="274" spans="1:18" x14ac:dyDescent="0.2">
      <c r="A274" s="73" t="str">
        <f t="shared" si="17"/>
        <v>-</v>
      </c>
      <c r="B274" s="73">
        <v>273</v>
      </c>
      <c r="C274" s="121"/>
      <c r="D274" s="9"/>
      <c r="E274" s="10"/>
      <c r="F274" s="11"/>
      <c r="G274" s="9"/>
      <c r="H274" s="86" t="str">
        <f>IFERROR(VLOOKUP(G274,'Service Details'!$D$5:$F$21,2,TRUE),"")</f>
        <v/>
      </c>
      <c r="I274" s="12"/>
      <c r="J274" s="13"/>
      <c r="K274" s="89">
        <f t="shared" si="18"/>
        <v>0</v>
      </c>
      <c r="L274" s="90">
        <v>0</v>
      </c>
      <c r="M274" s="91">
        <f>IFERROR(IF('Company Details'!$C$9="Yes",(VLOOKUP(Transaction!G274,'Service Details'!$D$5:$F$29,3)),0%),0)</f>
        <v>0</v>
      </c>
      <c r="N274" s="89">
        <f>IFERROR(IF('Company Details'!C280=(VLOOKUP(Transaction!F274,'Customer Details'!$B$3:$D$32,2)),0,L274*M274),0)</f>
        <v>0</v>
      </c>
      <c r="O274" s="92">
        <f>IFERROR(IF('Company Details'!C280=(VLOOKUP(Transaction!F274,'Customer Details'!$B$3:$D$32,2)),L274*M274/2,0),0)</f>
        <v>0</v>
      </c>
      <c r="P274" s="92">
        <f>IFERROR(IF('Company Details'!C280=(VLOOKUP(Transaction!F274,'Customer Details'!$B$3:$D$32,2)),L274*M274/2,0),0)</f>
        <v>0</v>
      </c>
      <c r="Q274" s="89">
        <f t="shared" si="19"/>
        <v>0</v>
      </c>
      <c r="R274" s="90">
        <f t="shared" si="20"/>
        <v>0</v>
      </c>
    </row>
    <row r="275" spans="1:18" x14ac:dyDescent="0.2">
      <c r="A275" s="73" t="str">
        <f t="shared" si="17"/>
        <v>-</v>
      </c>
      <c r="B275" s="73">
        <v>274</v>
      </c>
      <c r="C275" s="121"/>
      <c r="D275" s="9"/>
      <c r="E275" s="10"/>
      <c r="F275" s="11"/>
      <c r="G275" s="9"/>
      <c r="H275" s="86" t="str">
        <f>IFERROR(VLOOKUP(G275,'Service Details'!$D$5:$F$21,2,TRUE),"")</f>
        <v/>
      </c>
      <c r="I275" s="12"/>
      <c r="J275" s="13"/>
      <c r="K275" s="89">
        <f t="shared" si="18"/>
        <v>0</v>
      </c>
      <c r="L275" s="90">
        <v>0</v>
      </c>
      <c r="M275" s="91">
        <f>IFERROR(IF('Company Details'!$C$9="Yes",(VLOOKUP(Transaction!G275,'Service Details'!$D$5:$F$29,3)),0%),0)</f>
        <v>0</v>
      </c>
      <c r="N275" s="89">
        <f>IFERROR(IF('Company Details'!C281=(VLOOKUP(Transaction!F275,'Customer Details'!$B$3:$D$32,2)),0,L275*M275),0)</f>
        <v>0</v>
      </c>
      <c r="O275" s="92">
        <f>IFERROR(IF('Company Details'!C281=(VLOOKUP(Transaction!F275,'Customer Details'!$B$3:$D$32,2)),L275*M275/2,0),0)</f>
        <v>0</v>
      </c>
      <c r="P275" s="92">
        <f>IFERROR(IF('Company Details'!C281=(VLOOKUP(Transaction!F275,'Customer Details'!$B$3:$D$32,2)),L275*M275/2,0),0)</f>
        <v>0</v>
      </c>
      <c r="Q275" s="89">
        <f t="shared" si="19"/>
        <v>0</v>
      </c>
      <c r="R275" s="90">
        <f t="shared" si="20"/>
        <v>0</v>
      </c>
    </row>
    <row r="276" spans="1:18" x14ac:dyDescent="0.2">
      <c r="A276" s="73" t="str">
        <f t="shared" si="17"/>
        <v>-</v>
      </c>
      <c r="B276" s="73">
        <v>275</v>
      </c>
      <c r="C276" s="121"/>
      <c r="D276" s="9"/>
      <c r="E276" s="10"/>
      <c r="F276" s="11"/>
      <c r="G276" s="9"/>
      <c r="H276" s="86" t="str">
        <f>IFERROR(VLOOKUP(G276,'Service Details'!$D$5:$F$21,2,TRUE),"")</f>
        <v/>
      </c>
      <c r="I276" s="12"/>
      <c r="J276" s="13"/>
      <c r="K276" s="89">
        <f t="shared" si="18"/>
        <v>0</v>
      </c>
      <c r="L276" s="90">
        <v>0</v>
      </c>
      <c r="M276" s="91">
        <f>IFERROR(IF('Company Details'!$C$9="Yes",(VLOOKUP(Transaction!G276,'Service Details'!$D$5:$F$29,3)),0%),0)</f>
        <v>0</v>
      </c>
      <c r="N276" s="89">
        <f>IFERROR(IF('Company Details'!C282=(VLOOKUP(Transaction!F276,'Customer Details'!$B$3:$D$32,2)),0,L276*M276),0)</f>
        <v>0</v>
      </c>
      <c r="O276" s="92">
        <f>IFERROR(IF('Company Details'!C282=(VLOOKUP(Transaction!F276,'Customer Details'!$B$3:$D$32,2)),L276*M276/2,0),0)</f>
        <v>0</v>
      </c>
      <c r="P276" s="92">
        <f>IFERROR(IF('Company Details'!C282=(VLOOKUP(Transaction!F276,'Customer Details'!$B$3:$D$32,2)),L276*M276/2,0),0)</f>
        <v>0</v>
      </c>
      <c r="Q276" s="89">
        <f t="shared" si="19"/>
        <v>0</v>
      </c>
      <c r="R276" s="90">
        <f t="shared" si="20"/>
        <v>0</v>
      </c>
    </row>
    <row r="277" spans="1:18" x14ac:dyDescent="0.2">
      <c r="A277" s="73" t="str">
        <f t="shared" si="17"/>
        <v>-</v>
      </c>
      <c r="B277" s="73">
        <v>276</v>
      </c>
      <c r="C277" s="121"/>
      <c r="D277" s="9"/>
      <c r="E277" s="10"/>
      <c r="F277" s="11"/>
      <c r="G277" s="9"/>
      <c r="H277" s="86" t="str">
        <f>IFERROR(VLOOKUP(G277,'Service Details'!$D$5:$F$21,2,TRUE),"")</f>
        <v/>
      </c>
      <c r="I277" s="12"/>
      <c r="J277" s="13"/>
      <c r="K277" s="89">
        <f t="shared" si="18"/>
        <v>0</v>
      </c>
      <c r="L277" s="90">
        <v>0</v>
      </c>
      <c r="M277" s="91">
        <f>IFERROR(IF('Company Details'!$C$9="Yes",(VLOOKUP(Transaction!G277,'Service Details'!$D$5:$F$29,3)),0%),0)</f>
        <v>0</v>
      </c>
      <c r="N277" s="89">
        <f>IFERROR(IF('Company Details'!C283=(VLOOKUP(Transaction!F277,'Customer Details'!$B$3:$D$32,2)),0,L277*M277),0)</f>
        <v>0</v>
      </c>
      <c r="O277" s="92">
        <f>IFERROR(IF('Company Details'!C283=(VLOOKUP(Transaction!F277,'Customer Details'!$B$3:$D$32,2)),L277*M277/2,0),0)</f>
        <v>0</v>
      </c>
      <c r="P277" s="92">
        <f>IFERROR(IF('Company Details'!C283=(VLOOKUP(Transaction!F277,'Customer Details'!$B$3:$D$32,2)),L277*M277/2,0),0)</f>
        <v>0</v>
      </c>
      <c r="Q277" s="89">
        <f t="shared" si="19"/>
        <v>0</v>
      </c>
      <c r="R277" s="90">
        <f t="shared" si="20"/>
        <v>0</v>
      </c>
    </row>
    <row r="278" spans="1:18" x14ac:dyDescent="0.2">
      <c r="A278" s="73" t="str">
        <f t="shared" si="17"/>
        <v>-</v>
      </c>
      <c r="B278" s="73">
        <v>277</v>
      </c>
      <c r="C278" s="121"/>
      <c r="D278" s="9"/>
      <c r="E278" s="10"/>
      <c r="F278" s="11"/>
      <c r="G278" s="9"/>
      <c r="H278" s="86" t="str">
        <f>IFERROR(VLOOKUP(G278,'Service Details'!$D$5:$F$21,2,TRUE),"")</f>
        <v/>
      </c>
      <c r="I278" s="12"/>
      <c r="J278" s="13"/>
      <c r="K278" s="89">
        <f t="shared" si="18"/>
        <v>0</v>
      </c>
      <c r="L278" s="90">
        <v>0</v>
      </c>
      <c r="M278" s="91">
        <f>IFERROR(IF('Company Details'!$C$9="Yes",(VLOOKUP(Transaction!G278,'Service Details'!$D$5:$F$29,3)),0%),0)</f>
        <v>0</v>
      </c>
      <c r="N278" s="89">
        <f>IFERROR(IF('Company Details'!C284=(VLOOKUP(Transaction!F278,'Customer Details'!$B$3:$D$32,2)),0,L278*M278),0)</f>
        <v>0</v>
      </c>
      <c r="O278" s="92">
        <f>IFERROR(IF('Company Details'!C284=(VLOOKUP(Transaction!F278,'Customer Details'!$B$3:$D$32,2)),L278*M278/2,0),0)</f>
        <v>0</v>
      </c>
      <c r="P278" s="92">
        <f>IFERROR(IF('Company Details'!C284=(VLOOKUP(Transaction!F278,'Customer Details'!$B$3:$D$32,2)),L278*M278/2,0),0)</f>
        <v>0</v>
      </c>
      <c r="Q278" s="89">
        <f t="shared" si="19"/>
        <v>0</v>
      </c>
      <c r="R278" s="90">
        <f t="shared" si="20"/>
        <v>0</v>
      </c>
    </row>
    <row r="279" spans="1:18" x14ac:dyDescent="0.2">
      <c r="A279" s="73" t="str">
        <f t="shared" si="17"/>
        <v>-</v>
      </c>
      <c r="B279" s="73">
        <v>278</v>
      </c>
      <c r="C279" s="121"/>
      <c r="D279" s="9"/>
      <c r="E279" s="10"/>
      <c r="F279" s="11"/>
      <c r="G279" s="9"/>
      <c r="H279" s="86" t="str">
        <f>IFERROR(VLOOKUP(G279,'Service Details'!$D$5:$F$21,2,TRUE),"")</f>
        <v/>
      </c>
      <c r="I279" s="12"/>
      <c r="J279" s="13"/>
      <c r="K279" s="89">
        <f t="shared" si="18"/>
        <v>0</v>
      </c>
      <c r="L279" s="90">
        <v>0</v>
      </c>
      <c r="M279" s="91">
        <f>IFERROR(IF('Company Details'!$C$9="Yes",(VLOOKUP(Transaction!G279,'Service Details'!$D$5:$F$29,3)),0%),0)</f>
        <v>0</v>
      </c>
      <c r="N279" s="89">
        <f>IFERROR(IF('Company Details'!C285=(VLOOKUP(Transaction!F279,'Customer Details'!$B$3:$D$32,2)),0,L279*M279),0)</f>
        <v>0</v>
      </c>
      <c r="O279" s="92">
        <f>IFERROR(IF('Company Details'!C285=(VLOOKUP(Transaction!F279,'Customer Details'!$B$3:$D$32,2)),L279*M279/2,0),0)</f>
        <v>0</v>
      </c>
      <c r="P279" s="92">
        <f>IFERROR(IF('Company Details'!C285=(VLOOKUP(Transaction!F279,'Customer Details'!$B$3:$D$32,2)),L279*M279/2,0),0)</f>
        <v>0</v>
      </c>
      <c r="Q279" s="89">
        <f t="shared" si="19"/>
        <v>0</v>
      </c>
      <c r="R279" s="90">
        <f t="shared" si="20"/>
        <v>0</v>
      </c>
    </row>
    <row r="280" spans="1:18" x14ac:dyDescent="0.2">
      <c r="A280" s="73" t="str">
        <f t="shared" si="17"/>
        <v>-</v>
      </c>
      <c r="B280" s="73">
        <v>279</v>
      </c>
      <c r="C280" s="121"/>
      <c r="D280" s="9"/>
      <c r="E280" s="10"/>
      <c r="F280" s="11"/>
      <c r="G280" s="9"/>
      <c r="H280" s="86" t="str">
        <f>IFERROR(VLOOKUP(G280,'Service Details'!$D$5:$F$21,2,TRUE),"")</f>
        <v/>
      </c>
      <c r="I280" s="12"/>
      <c r="J280" s="13"/>
      <c r="K280" s="89">
        <f t="shared" si="18"/>
        <v>0</v>
      </c>
      <c r="L280" s="90">
        <v>0</v>
      </c>
      <c r="M280" s="91">
        <f>IFERROR(IF('Company Details'!$C$9="Yes",(VLOOKUP(Transaction!G280,'Service Details'!$D$5:$F$29,3)),0%),0)</f>
        <v>0</v>
      </c>
      <c r="N280" s="89">
        <f>IFERROR(IF('Company Details'!C286=(VLOOKUP(Transaction!F280,'Customer Details'!$B$3:$D$32,2)),0,L280*M280),0)</f>
        <v>0</v>
      </c>
      <c r="O280" s="92">
        <f>IFERROR(IF('Company Details'!C286=(VLOOKUP(Transaction!F280,'Customer Details'!$B$3:$D$32,2)),L280*M280/2,0),0)</f>
        <v>0</v>
      </c>
      <c r="P280" s="92">
        <f>IFERROR(IF('Company Details'!C286=(VLOOKUP(Transaction!F280,'Customer Details'!$B$3:$D$32,2)),L280*M280/2,0),0)</f>
        <v>0</v>
      </c>
      <c r="Q280" s="89">
        <f t="shared" si="19"/>
        <v>0</v>
      </c>
      <c r="R280" s="90">
        <f t="shared" si="20"/>
        <v>0</v>
      </c>
    </row>
    <row r="281" spans="1:18" x14ac:dyDescent="0.2">
      <c r="A281" s="73" t="str">
        <f t="shared" si="17"/>
        <v>-</v>
      </c>
      <c r="B281" s="73">
        <v>280</v>
      </c>
      <c r="C281" s="121"/>
      <c r="D281" s="9"/>
      <c r="E281" s="10"/>
      <c r="F281" s="11"/>
      <c r="G281" s="9"/>
      <c r="H281" s="86" t="str">
        <f>IFERROR(VLOOKUP(G281,'Service Details'!$D$5:$F$21,2,TRUE),"")</f>
        <v/>
      </c>
      <c r="I281" s="12"/>
      <c r="J281" s="13"/>
      <c r="K281" s="89">
        <f t="shared" si="18"/>
        <v>0</v>
      </c>
      <c r="L281" s="90">
        <v>0</v>
      </c>
      <c r="M281" s="91">
        <f>IFERROR(IF('Company Details'!$C$9="Yes",(VLOOKUP(Transaction!G281,'Service Details'!$D$5:$F$29,3)),0%),0)</f>
        <v>0</v>
      </c>
      <c r="N281" s="89">
        <f>IFERROR(IF('Company Details'!C287=(VLOOKUP(Transaction!F281,'Customer Details'!$B$3:$D$32,2)),0,L281*M281),0)</f>
        <v>0</v>
      </c>
      <c r="O281" s="92">
        <f>IFERROR(IF('Company Details'!C287=(VLOOKUP(Transaction!F281,'Customer Details'!$B$3:$D$32,2)),L281*M281/2,0),0)</f>
        <v>0</v>
      </c>
      <c r="P281" s="92">
        <f>IFERROR(IF('Company Details'!C287=(VLOOKUP(Transaction!F281,'Customer Details'!$B$3:$D$32,2)),L281*M281/2,0),0)</f>
        <v>0</v>
      </c>
      <c r="Q281" s="89">
        <f t="shared" si="19"/>
        <v>0</v>
      </c>
      <c r="R281" s="90">
        <f t="shared" si="20"/>
        <v>0</v>
      </c>
    </row>
    <row r="282" spans="1:18" x14ac:dyDescent="0.2">
      <c r="A282" s="73" t="str">
        <f t="shared" si="17"/>
        <v>-</v>
      </c>
      <c r="B282" s="73">
        <v>281</v>
      </c>
      <c r="C282" s="121"/>
      <c r="D282" s="9"/>
      <c r="E282" s="10"/>
      <c r="F282" s="11"/>
      <c r="G282" s="9"/>
      <c r="H282" s="86" t="str">
        <f>IFERROR(VLOOKUP(G282,'Service Details'!$D$5:$F$21,2,TRUE),"")</f>
        <v/>
      </c>
      <c r="I282" s="12"/>
      <c r="J282" s="13"/>
      <c r="K282" s="89">
        <f t="shared" si="18"/>
        <v>0</v>
      </c>
      <c r="L282" s="90">
        <v>0</v>
      </c>
      <c r="M282" s="91">
        <f>IFERROR(IF('Company Details'!$C$9="Yes",(VLOOKUP(Transaction!G282,'Service Details'!$D$5:$F$29,3)),0%),0)</f>
        <v>0</v>
      </c>
      <c r="N282" s="89">
        <f>IFERROR(IF('Company Details'!C288=(VLOOKUP(Transaction!F282,'Customer Details'!$B$3:$D$32,2)),0,L282*M282),0)</f>
        <v>0</v>
      </c>
      <c r="O282" s="92">
        <f>IFERROR(IF('Company Details'!C288=(VLOOKUP(Transaction!F282,'Customer Details'!$B$3:$D$32,2)),L282*M282/2,0),0)</f>
        <v>0</v>
      </c>
      <c r="P282" s="92">
        <f>IFERROR(IF('Company Details'!C288=(VLOOKUP(Transaction!F282,'Customer Details'!$B$3:$D$32,2)),L282*M282/2,0),0)</f>
        <v>0</v>
      </c>
      <c r="Q282" s="89">
        <f t="shared" si="19"/>
        <v>0</v>
      </c>
      <c r="R282" s="90">
        <f t="shared" si="20"/>
        <v>0</v>
      </c>
    </row>
    <row r="283" spans="1:18" x14ac:dyDescent="0.2">
      <c r="A283" s="73" t="str">
        <f t="shared" si="17"/>
        <v>-</v>
      </c>
      <c r="B283" s="73">
        <v>282</v>
      </c>
      <c r="C283" s="121"/>
      <c r="D283" s="9"/>
      <c r="E283" s="10"/>
      <c r="F283" s="11"/>
      <c r="G283" s="9"/>
      <c r="H283" s="86" t="str">
        <f>IFERROR(VLOOKUP(G283,'Service Details'!$D$5:$F$21,2,TRUE),"")</f>
        <v/>
      </c>
      <c r="I283" s="12"/>
      <c r="J283" s="13"/>
      <c r="K283" s="89">
        <f t="shared" si="18"/>
        <v>0</v>
      </c>
      <c r="L283" s="90">
        <v>0</v>
      </c>
      <c r="M283" s="91">
        <f>IFERROR(IF('Company Details'!$C$9="Yes",(VLOOKUP(Transaction!G283,'Service Details'!$D$5:$F$29,3)),0%),0)</f>
        <v>0</v>
      </c>
      <c r="N283" s="89">
        <f>IFERROR(IF('Company Details'!C289=(VLOOKUP(Transaction!F283,'Customer Details'!$B$3:$D$32,2)),0,L283*M283),0)</f>
        <v>0</v>
      </c>
      <c r="O283" s="92">
        <f>IFERROR(IF('Company Details'!C289=(VLOOKUP(Transaction!F283,'Customer Details'!$B$3:$D$32,2)),L283*M283/2,0),0)</f>
        <v>0</v>
      </c>
      <c r="P283" s="92">
        <f>IFERROR(IF('Company Details'!C289=(VLOOKUP(Transaction!F283,'Customer Details'!$B$3:$D$32,2)),L283*M283/2,0),0)</f>
        <v>0</v>
      </c>
      <c r="Q283" s="89">
        <f t="shared" si="19"/>
        <v>0</v>
      </c>
      <c r="R283" s="90">
        <f t="shared" si="20"/>
        <v>0</v>
      </c>
    </row>
    <row r="284" spans="1:18" x14ac:dyDescent="0.2">
      <c r="A284" s="73" t="str">
        <f t="shared" si="17"/>
        <v>-</v>
      </c>
      <c r="B284" s="73">
        <v>283</v>
      </c>
      <c r="C284" s="121"/>
      <c r="D284" s="9"/>
      <c r="E284" s="10"/>
      <c r="F284" s="11"/>
      <c r="G284" s="9"/>
      <c r="H284" s="86" t="str">
        <f>IFERROR(VLOOKUP(G284,'Service Details'!$D$5:$F$21,2,TRUE),"")</f>
        <v/>
      </c>
      <c r="I284" s="12"/>
      <c r="J284" s="13"/>
      <c r="K284" s="89">
        <f t="shared" si="18"/>
        <v>0</v>
      </c>
      <c r="L284" s="90">
        <v>0</v>
      </c>
      <c r="M284" s="91">
        <f>IFERROR(IF('Company Details'!$C$9="Yes",(VLOOKUP(Transaction!G284,'Service Details'!$D$5:$F$29,3)),0%),0)</f>
        <v>0</v>
      </c>
      <c r="N284" s="89">
        <f>IFERROR(IF('Company Details'!C290=(VLOOKUP(Transaction!F284,'Customer Details'!$B$3:$D$32,2)),0,L284*M284),0)</f>
        <v>0</v>
      </c>
      <c r="O284" s="92">
        <f>IFERROR(IF('Company Details'!C290=(VLOOKUP(Transaction!F284,'Customer Details'!$B$3:$D$32,2)),L284*M284/2,0),0)</f>
        <v>0</v>
      </c>
      <c r="P284" s="92">
        <f>IFERROR(IF('Company Details'!C290=(VLOOKUP(Transaction!F284,'Customer Details'!$B$3:$D$32,2)),L284*M284/2,0),0)</f>
        <v>0</v>
      </c>
      <c r="Q284" s="89">
        <f t="shared" si="19"/>
        <v>0</v>
      </c>
      <c r="R284" s="90">
        <f t="shared" si="20"/>
        <v>0</v>
      </c>
    </row>
    <row r="285" spans="1:18" x14ac:dyDescent="0.2">
      <c r="A285" s="73" t="str">
        <f t="shared" si="17"/>
        <v>-</v>
      </c>
      <c r="B285" s="73">
        <v>284</v>
      </c>
      <c r="C285" s="121"/>
      <c r="D285" s="9"/>
      <c r="E285" s="10"/>
      <c r="F285" s="11"/>
      <c r="G285" s="9"/>
      <c r="H285" s="86" t="str">
        <f>IFERROR(VLOOKUP(G285,'Service Details'!$D$5:$F$21,2,TRUE),"")</f>
        <v/>
      </c>
      <c r="I285" s="12"/>
      <c r="J285" s="13"/>
      <c r="K285" s="89">
        <f t="shared" si="18"/>
        <v>0</v>
      </c>
      <c r="L285" s="90">
        <v>0</v>
      </c>
      <c r="M285" s="91">
        <f>IFERROR(IF('Company Details'!$C$9="Yes",(VLOOKUP(Transaction!G285,'Service Details'!$D$5:$F$29,3)),0%),0)</f>
        <v>0</v>
      </c>
      <c r="N285" s="89">
        <f>IFERROR(IF('Company Details'!C291=(VLOOKUP(Transaction!F285,'Customer Details'!$B$3:$D$32,2)),0,L285*M285),0)</f>
        <v>0</v>
      </c>
      <c r="O285" s="92">
        <f>IFERROR(IF('Company Details'!C291=(VLOOKUP(Transaction!F285,'Customer Details'!$B$3:$D$32,2)),L285*M285/2,0),0)</f>
        <v>0</v>
      </c>
      <c r="P285" s="92">
        <f>IFERROR(IF('Company Details'!C291=(VLOOKUP(Transaction!F285,'Customer Details'!$B$3:$D$32,2)),L285*M285/2,0),0)</f>
        <v>0</v>
      </c>
      <c r="Q285" s="89">
        <f t="shared" si="19"/>
        <v>0</v>
      </c>
      <c r="R285" s="90">
        <f t="shared" si="20"/>
        <v>0</v>
      </c>
    </row>
    <row r="286" spans="1:18" x14ac:dyDescent="0.2">
      <c r="A286" s="73" t="str">
        <f t="shared" si="17"/>
        <v>-</v>
      </c>
      <c r="B286" s="73">
        <v>285</v>
      </c>
      <c r="C286" s="121"/>
      <c r="D286" s="9"/>
      <c r="E286" s="10"/>
      <c r="F286" s="11"/>
      <c r="G286" s="9"/>
      <c r="H286" s="86" t="str">
        <f>IFERROR(VLOOKUP(G286,'Service Details'!$D$5:$F$21,2,TRUE),"")</f>
        <v/>
      </c>
      <c r="I286" s="12"/>
      <c r="J286" s="13"/>
      <c r="K286" s="89">
        <f t="shared" si="18"/>
        <v>0</v>
      </c>
      <c r="L286" s="90">
        <v>0</v>
      </c>
      <c r="M286" s="91">
        <f>IFERROR(IF('Company Details'!$C$9="Yes",(VLOOKUP(Transaction!G286,'Service Details'!$D$5:$F$29,3)),0%),0)</f>
        <v>0</v>
      </c>
      <c r="N286" s="89">
        <f>IFERROR(IF('Company Details'!C292=(VLOOKUP(Transaction!F286,'Customer Details'!$B$3:$D$32,2)),0,L286*M286),0)</f>
        <v>0</v>
      </c>
      <c r="O286" s="92">
        <f>IFERROR(IF('Company Details'!C292=(VLOOKUP(Transaction!F286,'Customer Details'!$B$3:$D$32,2)),L286*M286/2,0),0)</f>
        <v>0</v>
      </c>
      <c r="P286" s="92">
        <f>IFERROR(IF('Company Details'!C292=(VLOOKUP(Transaction!F286,'Customer Details'!$B$3:$D$32,2)),L286*M286/2,0),0)</f>
        <v>0</v>
      </c>
      <c r="Q286" s="89">
        <f t="shared" si="19"/>
        <v>0</v>
      </c>
      <c r="R286" s="90">
        <f t="shared" si="20"/>
        <v>0</v>
      </c>
    </row>
    <row r="287" spans="1:18" x14ac:dyDescent="0.2">
      <c r="A287" s="73" t="str">
        <f t="shared" si="17"/>
        <v>-</v>
      </c>
      <c r="B287" s="73">
        <v>286</v>
      </c>
      <c r="C287" s="121"/>
      <c r="D287" s="9"/>
      <c r="E287" s="10"/>
      <c r="F287" s="11"/>
      <c r="G287" s="9"/>
      <c r="H287" s="86" t="str">
        <f>IFERROR(VLOOKUP(G287,'Service Details'!$D$5:$F$21,2,TRUE),"")</f>
        <v/>
      </c>
      <c r="I287" s="12"/>
      <c r="J287" s="13"/>
      <c r="K287" s="89">
        <f t="shared" si="18"/>
        <v>0</v>
      </c>
      <c r="L287" s="90">
        <v>0</v>
      </c>
      <c r="M287" s="91">
        <f>IFERROR(IF('Company Details'!$C$9="Yes",(VLOOKUP(Transaction!G287,'Service Details'!$D$5:$F$29,3)),0%),0)</f>
        <v>0</v>
      </c>
      <c r="N287" s="89">
        <f>IFERROR(IF('Company Details'!C293=(VLOOKUP(Transaction!F287,'Customer Details'!$B$3:$D$32,2)),0,L287*M287),0)</f>
        <v>0</v>
      </c>
      <c r="O287" s="92">
        <f>IFERROR(IF('Company Details'!C293=(VLOOKUP(Transaction!F287,'Customer Details'!$B$3:$D$32,2)),L287*M287/2,0),0)</f>
        <v>0</v>
      </c>
      <c r="P287" s="92">
        <f>IFERROR(IF('Company Details'!C293=(VLOOKUP(Transaction!F287,'Customer Details'!$B$3:$D$32,2)),L287*M287/2,0),0)</f>
        <v>0</v>
      </c>
      <c r="Q287" s="89">
        <f t="shared" si="19"/>
        <v>0</v>
      </c>
      <c r="R287" s="90">
        <f t="shared" si="20"/>
        <v>0</v>
      </c>
    </row>
    <row r="288" spans="1:18" x14ac:dyDescent="0.2">
      <c r="A288" s="73" t="str">
        <f t="shared" si="17"/>
        <v>-</v>
      </c>
      <c r="B288" s="73">
        <v>287</v>
      </c>
      <c r="C288" s="121"/>
      <c r="D288" s="9"/>
      <c r="E288" s="10"/>
      <c r="F288" s="11"/>
      <c r="G288" s="9"/>
      <c r="H288" s="86" t="str">
        <f>IFERROR(VLOOKUP(G288,'Service Details'!$D$5:$F$21,2,TRUE),"")</f>
        <v/>
      </c>
      <c r="I288" s="12"/>
      <c r="J288" s="13"/>
      <c r="K288" s="89">
        <f t="shared" si="18"/>
        <v>0</v>
      </c>
      <c r="L288" s="90">
        <v>0</v>
      </c>
      <c r="M288" s="91">
        <f>IFERROR(IF('Company Details'!$C$9="Yes",(VLOOKUP(Transaction!G288,'Service Details'!$D$5:$F$29,3)),0%),0)</f>
        <v>0</v>
      </c>
      <c r="N288" s="89">
        <f>IFERROR(IF('Company Details'!C294=(VLOOKUP(Transaction!F288,'Customer Details'!$B$3:$D$32,2)),0,L288*M288),0)</f>
        <v>0</v>
      </c>
      <c r="O288" s="92">
        <f>IFERROR(IF('Company Details'!C294=(VLOOKUP(Transaction!F288,'Customer Details'!$B$3:$D$32,2)),L288*M288/2,0),0)</f>
        <v>0</v>
      </c>
      <c r="P288" s="92">
        <f>IFERROR(IF('Company Details'!C294=(VLOOKUP(Transaction!F288,'Customer Details'!$B$3:$D$32,2)),L288*M288/2,0),0)</f>
        <v>0</v>
      </c>
      <c r="Q288" s="89">
        <f t="shared" si="19"/>
        <v>0</v>
      </c>
      <c r="R288" s="90">
        <f t="shared" si="20"/>
        <v>0</v>
      </c>
    </row>
    <row r="289" spans="1:18" x14ac:dyDescent="0.2">
      <c r="A289" s="73" t="str">
        <f t="shared" si="17"/>
        <v>-</v>
      </c>
      <c r="B289" s="73">
        <v>288</v>
      </c>
      <c r="C289" s="121"/>
      <c r="D289" s="9"/>
      <c r="E289" s="10"/>
      <c r="F289" s="11"/>
      <c r="G289" s="9"/>
      <c r="H289" s="86" t="str">
        <f>IFERROR(VLOOKUP(G289,'Service Details'!$D$5:$F$21,2,TRUE),"")</f>
        <v/>
      </c>
      <c r="I289" s="12"/>
      <c r="J289" s="13"/>
      <c r="K289" s="89">
        <f t="shared" si="18"/>
        <v>0</v>
      </c>
      <c r="L289" s="90">
        <v>0</v>
      </c>
      <c r="M289" s="91">
        <f>IFERROR(IF('Company Details'!$C$9="Yes",(VLOOKUP(Transaction!G289,'Service Details'!$D$5:$F$29,3)),0%),0)</f>
        <v>0</v>
      </c>
      <c r="N289" s="89">
        <f>IFERROR(IF('Company Details'!C295=(VLOOKUP(Transaction!F289,'Customer Details'!$B$3:$D$32,2)),0,L289*M289),0)</f>
        <v>0</v>
      </c>
      <c r="O289" s="92">
        <f>IFERROR(IF('Company Details'!C295=(VLOOKUP(Transaction!F289,'Customer Details'!$B$3:$D$32,2)),L289*M289/2,0),0)</f>
        <v>0</v>
      </c>
      <c r="P289" s="92">
        <f>IFERROR(IF('Company Details'!C295=(VLOOKUP(Transaction!F289,'Customer Details'!$B$3:$D$32,2)),L289*M289/2,0),0)</f>
        <v>0</v>
      </c>
      <c r="Q289" s="89">
        <f t="shared" si="19"/>
        <v>0</v>
      </c>
      <c r="R289" s="90">
        <f t="shared" si="20"/>
        <v>0</v>
      </c>
    </row>
    <row r="290" spans="1:18" x14ac:dyDescent="0.2">
      <c r="A290" s="73" t="str">
        <f t="shared" si="17"/>
        <v>-</v>
      </c>
      <c r="B290" s="73">
        <v>289</v>
      </c>
      <c r="C290" s="121"/>
      <c r="D290" s="9"/>
      <c r="E290" s="10"/>
      <c r="F290" s="11"/>
      <c r="G290" s="9"/>
      <c r="H290" s="86" t="str">
        <f>IFERROR(VLOOKUP(G290,'Service Details'!$D$5:$F$21,2,TRUE),"")</f>
        <v/>
      </c>
      <c r="I290" s="12"/>
      <c r="J290" s="13"/>
      <c r="K290" s="89">
        <f t="shared" si="18"/>
        <v>0</v>
      </c>
      <c r="L290" s="90">
        <v>0</v>
      </c>
      <c r="M290" s="91">
        <f>IFERROR(IF('Company Details'!$C$9="Yes",(VLOOKUP(Transaction!G290,'Service Details'!$D$5:$F$29,3)),0%),0)</f>
        <v>0</v>
      </c>
      <c r="N290" s="89">
        <f>IFERROR(IF('Company Details'!C296=(VLOOKUP(Transaction!F290,'Customer Details'!$B$3:$D$32,2)),0,L290*M290),0)</f>
        <v>0</v>
      </c>
      <c r="O290" s="92">
        <f>IFERROR(IF('Company Details'!C296=(VLOOKUP(Transaction!F290,'Customer Details'!$B$3:$D$32,2)),L290*M290/2,0),0)</f>
        <v>0</v>
      </c>
      <c r="P290" s="92">
        <f>IFERROR(IF('Company Details'!C296=(VLOOKUP(Transaction!F290,'Customer Details'!$B$3:$D$32,2)),L290*M290/2,0),0)</f>
        <v>0</v>
      </c>
      <c r="Q290" s="89">
        <f t="shared" si="19"/>
        <v>0</v>
      </c>
      <c r="R290" s="90">
        <f t="shared" si="20"/>
        <v>0</v>
      </c>
    </row>
    <row r="291" spans="1:18" x14ac:dyDescent="0.2">
      <c r="A291" s="73" t="str">
        <f t="shared" si="17"/>
        <v>-</v>
      </c>
      <c r="B291" s="73">
        <v>290</v>
      </c>
      <c r="C291" s="121"/>
      <c r="D291" s="9"/>
      <c r="E291" s="10"/>
      <c r="F291" s="11"/>
      <c r="G291" s="9"/>
      <c r="H291" s="86" t="str">
        <f>IFERROR(VLOOKUP(G291,'Service Details'!$D$5:$F$21,2,TRUE),"")</f>
        <v/>
      </c>
      <c r="I291" s="12"/>
      <c r="J291" s="13"/>
      <c r="K291" s="89">
        <f t="shared" si="18"/>
        <v>0</v>
      </c>
      <c r="L291" s="90">
        <v>0</v>
      </c>
      <c r="M291" s="91">
        <f>IFERROR(IF('Company Details'!$C$9="Yes",(VLOOKUP(Transaction!G291,'Service Details'!$D$5:$F$29,3)),0%),0)</f>
        <v>0</v>
      </c>
      <c r="N291" s="89">
        <f>IFERROR(IF('Company Details'!C297=(VLOOKUP(Transaction!F291,'Customer Details'!$B$3:$D$32,2)),0,L291*M291),0)</f>
        <v>0</v>
      </c>
      <c r="O291" s="92">
        <f>IFERROR(IF('Company Details'!C297=(VLOOKUP(Transaction!F291,'Customer Details'!$B$3:$D$32,2)),L291*M291/2,0),0)</f>
        <v>0</v>
      </c>
      <c r="P291" s="92">
        <f>IFERROR(IF('Company Details'!C297=(VLOOKUP(Transaction!F291,'Customer Details'!$B$3:$D$32,2)),L291*M291/2,0),0)</f>
        <v>0</v>
      </c>
      <c r="Q291" s="89">
        <f t="shared" si="19"/>
        <v>0</v>
      </c>
      <c r="R291" s="90">
        <f t="shared" si="20"/>
        <v>0</v>
      </c>
    </row>
    <row r="292" spans="1:18" x14ac:dyDescent="0.2">
      <c r="A292" s="73" t="str">
        <f t="shared" si="17"/>
        <v>-</v>
      </c>
      <c r="B292" s="73">
        <v>291</v>
      </c>
      <c r="C292" s="121"/>
      <c r="D292" s="9"/>
      <c r="E292" s="10"/>
      <c r="F292" s="11"/>
      <c r="G292" s="9"/>
      <c r="H292" s="86" t="str">
        <f>IFERROR(VLOOKUP(G292,'Service Details'!$D$5:$F$21,2,TRUE),"")</f>
        <v/>
      </c>
      <c r="I292" s="12"/>
      <c r="J292" s="13"/>
      <c r="K292" s="89">
        <f t="shared" si="18"/>
        <v>0</v>
      </c>
      <c r="L292" s="90">
        <v>0</v>
      </c>
      <c r="M292" s="91">
        <f>IFERROR(IF('Company Details'!$C$9="Yes",(VLOOKUP(Transaction!G292,'Service Details'!$D$5:$F$29,3)),0%),0)</f>
        <v>0</v>
      </c>
      <c r="N292" s="89">
        <f>IFERROR(IF('Company Details'!C298=(VLOOKUP(Transaction!F292,'Customer Details'!$B$3:$D$32,2)),0,L292*M292),0)</f>
        <v>0</v>
      </c>
      <c r="O292" s="92">
        <f>IFERROR(IF('Company Details'!C298=(VLOOKUP(Transaction!F292,'Customer Details'!$B$3:$D$32,2)),L292*M292/2,0),0)</f>
        <v>0</v>
      </c>
      <c r="P292" s="92">
        <f>IFERROR(IF('Company Details'!C298=(VLOOKUP(Transaction!F292,'Customer Details'!$B$3:$D$32,2)),L292*M292/2,0),0)</f>
        <v>0</v>
      </c>
      <c r="Q292" s="89">
        <f t="shared" si="19"/>
        <v>0</v>
      </c>
      <c r="R292" s="90">
        <f t="shared" si="20"/>
        <v>0</v>
      </c>
    </row>
    <row r="293" spans="1:18" x14ac:dyDescent="0.2">
      <c r="A293" s="73" t="str">
        <f t="shared" si="17"/>
        <v>-</v>
      </c>
      <c r="B293" s="73">
        <v>292</v>
      </c>
      <c r="C293" s="121"/>
      <c r="D293" s="9"/>
      <c r="E293" s="10"/>
      <c r="F293" s="11"/>
      <c r="G293" s="9"/>
      <c r="H293" s="86" t="str">
        <f>IFERROR(VLOOKUP(G293,'Service Details'!$D$5:$F$21,2,TRUE),"")</f>
        <v/>
      </c>
      <c r="I293" s="12"/>
      <c r="J293" s="13"/>
      <c r="K293" s="89">
        <f t="shared" si="18"/>
        <v>0</v>
      </c>
      <c r="L293" s="90">
        <v>0</v>
      </c>
      <c r="M293" s="91">
        <f>IFERROR(IF('Company Details'!$C$9="Yes",(VLOOKUP(Transaction!G293,'Service Details'!$D$5:$F$29,3)),0%),0)</f>
        <v>0</v>
      </c>
      <c r="N293" s="89">
        <f>IFERROR(IF('Company Details'!C299=(VLOOKUP(Transaction!F293,'Customer Details'!$B$3:$D$32,2)),0,L293*M293),0)</f>
        <v>0</v>
      </c>
      <c r="O293" s="92">
        <f>IFERROR(IF('Company Details'!C299=(VLOOKUP(Transaction!F293,'Customer Details'!$B$3:$D$32,2)),L293*M293/2,0),0)</f>
        <v>0</v>
      </c>
      <c r="P293" s="92">
        <f>IFERROR(IF('Company Details'!C299=(VLOOKUP(Transaction!F293,'Customer Details'!$B$3:$D$32,2)),L293*M293/2,0),0)</f>
        <v>0</v>
      </c>
      <c r="Q293" s="89">
        <f t="shared" si="19"/>
        <v>0</v>
      </c>
      <c r="R293" s="90">
        <f t="shared" si="20"/>
        <v>0</v>
      </c>
    </row>
    <row r="294" spans="1:18" x14ac:dyDescent="0.2">
      <c r="A294" s="73" t="str">
        <f t="shared" si="17"/>
        <v>-</v>
      </c>
      <c r="B294" s="73">
        <v>293</v>
      </c>
      <c r="C294" s="121"/>
      <c r="D294" s="9"/>
      <c r="E294" s="10"/>
      <c r="F294" s="11"/>
      <c r="G294" s="9"/>
      <c r="H294" s="86" t="str">
        <f>IFERROR(VLOOKUP(G294,'Service Details'!$D$5:$F$21,2,TRUE),"")</f>
        <v/>
      </c>
      <c r="I294" s="12"/>
      <c r="J294" s="13"/>
      <c r="K294" s="89">
        <f t="shared" si="18"/>
        <v>0</v>
      </c>
      <c r="L294" s="90">
        <v>0</v>
      </c>
      <c r="M294" s="91">
        <f>IFERROR(IF('Company Details'!$C$9="Yes",(VLOOKUP(Transaction!G294,'Service Details'!$D$5:$F$29,3)),0%),0)</f>
        <v>0</v>
      </c>
      <c r="N294" s="89">
        <f>IFERROR(IF('Company Details'!C300=(VLOOKUP(Transaction!F294,'Customer Details'!$B$3:$D$32,2)),0,L294*M294),0)</f>
        <v>0</v>
      </c>
      <c r="O294" s="92">
        <f>IFERROR(IF('Company Details'!C300=(VLOOKUP(Transaction!F294,'Customer Details'!$B$3:$D$32,2)),L294*M294/2,0),0)</f>
        <v>0</v>
      </c>
      <c r="P294" s="92">
        <f>IFERROR(IF('Company Details'!C300=(VLOOKUP(Transaction!F294,'Customer Details'!$B$3:$D$32,2)),L294*M294/2,0),0)</f>
        <v>0</v>
      </c>
      <c r="Q294" s="89">
        <f t="shared" si="19"/>
        <v>0</v>
      </c>
      <c r="R294" s="90">
        <f t="shared" si="20"/>
        <v>0</v>
      </c>
    </row>
    <row r="295" spans="1:18" x14ac:dyDescent="0.2">
      <c r="A295" s="73" t="str">
        <f t="shared" si="17"/>
        <v>-</v>
      </c>
      <c r="B295" s="73">
        <v>294</v>
      </c>
      <c r="C295" s="121"/>
      <c r="D295" s="9"/>
      <c r="E295" s="10"/>
      <c r="F295" s="11"/>
      <c r="G295" s="9"/>
      <c r="H295" s="86" t="str">
        <f>IFERROR(VLOOKUP(G295,'Service Details'!$D$5:$F$21,2,TRUE),"")</f>
        <v/>
      </c>
      <c r="I295" s="12"/>
      <c r="J295" s="13"/>
      <c r="K295" s="89">
        <f t="shared" si="18"/>
        <v>0</v>
      </c>
      <c r="L295" s="90">
        <v>0</v>
      </c>
      <c r="M295" s="91">
        <f>IFERROR(IF('Company Details'!$C$9="Yes",(VLOOKUP(Transaction!G295,'Service Details'!$D$5:$F$29,3)),0%),0)</f>
        <v>0</v>
      </c>
      <c r="N295" s="89">
        <f>IFERROR(IF('Company Details'!C301=(VLOOKUP(Transaction!F295,'Customer Details'!$B$3:$D$32,2)),0,L295*M295),0)</f>
        <v>0</v>
      </c>
      <c r="O295" s="92">
        <f>IFERROR(IF('Company Details'!C301=(VLOOKUP(Transaction!F295,'Customer Details'!$B$3:$D$32,2)),L295*M295/2,0),0)</f>
        <v>0</v>
      </c>
      <c r="P295" s="92">
        <f>IFERROR(IF('Company Details'!C301=(VLOOKUP(Transaction!F295,'Customer Details'!$B$3:$D$32,2)),L295*M295/2,0),0)</f>
        <v>0</v>
      </c>
      <c r="Q295" s="89">
        <f t="shared" si="19"/>
        <v>0</v>
      </c>
      <c r="R295" s="90">
        <f t="shared" si="20"/>
        <v>0</v>
      </c>
    </row>
    <row r="296" spans="1:18" x14ac:dyDescent="0.2">
      <c r="A296" s="73" t="str">
        <f t="shared" si="17"/>
        <v>-</v>
      </c>
      <c r="B296" s="73">
        <v>295</v>
      </c>
      <c r="C296" s="121"/>
      <c r="D296" s="9"/>
      <c r="E296" s="10"/>
      <c r="F296" s="11"/>
      <c r="G296" s="9"/>
      <c r="H296" s="86" t="str">
        <f>IFERROR(VLOOKUP(G296,'Service Details'!$D$5:$F$21,2,TRUE),"")</f>
        <v/>
      </c>
      <c r="I296" s="12"/>
      <c r="J296" s="13"/>
      <c r="K296" s="89">
        <f t="shared" si="18"/>
        <v>0</v>
      </c>
      <c r="L296" s="90">
        <v>0</v>
      </c>
      <c r="M296" s="91">
        <f>IFERROR(IF('Company Details'!$C$9="Yes",(VLOOKUP(Transaction!G296,'Service Details'!$D$5:$F$29,3)),0%),0)</f>
        <v>0</v>
      </c>
      <c r="N296" s="89">
        <f>IFERROR(IF('Company Details'!C302=(VLOOKUP(Transaction!F296,'Customer Details'!$B$3:$D$32,2)),0,L296*M296),0)</f>
        <v>0</v>
      </c>
      <c r="O296" s="92">
        <f>IFERROR(IF('Company Details'!C302=(VLOOKUP(Transaction!F296,'Customer Details'!$B$3:$D$32,2)),L296*M296/2,0),0)</f>
        <v>0</v>
      </c>
      <c r="P296" s="92">
        <f>IFERROR(IF('Company Details'!C302=(VLOOKUP(Transaction!F296,'Customer Details'!$B$3:$D$32,2)),L296*M296/2,0),0)</f>
        <v>0</v>
      </c>
      <c r="Q296" s="89">
        <f t="shared" si="19"/>
        <v>0</v>
      </c>
      <c r="R296" s="90">
        <f t="shared" si="20"/>
        <v>0</v>
      </c>
    </row>
    <row r="297" spans="1:18" x14ac:dyDescent="0.2">
      <c r="A297" s="73" t="str">
        <f t="shared" si="17"/>
        <v>-</v>
      </c>
      <c r="B297" s="73">
        <v>296</v>
      </c>
      <c r="C297" s="121"/>
      <c r="D297" s="9"/>
      <c r="E297" s="10"/>
      <c r="F297" s="11"/>
      <c r="G297" s="9"/>
      <c r="H297" s="86" t="str">
        <f>IFERROR(VLOOKUP(G297,'Service Details'!$D$5:$F$21,2,TRUE),"")</f>
        <v/>
      </c>
      <c r="I297" s="12"/>
      <c r="J297" s="13"/>
      <c r="K297" s="89">
        <f t="shared" si="18"/>
        <v>0</v>
      </c>
      <c r="L297" s="90">
        <v>0</v>
      </c>
      <c r="M297" s="91">
        <f>IFERROR(IF('Company Details'!$C$9="Yes",(VLOOKUP(Transaction!G297,'Service Details'!$D$5:$F$29,3)),0%),0)</f>
        <v>0</v>
      </c>
      <c r="N297" s="89">
        <f>IFERROR(IF('Company Details'!C303=(VLOOKUP(Transaction!F297,'Customer Details'!$B$3:$D$32,2)),0,L297*M297),0)</f>
        <v>0</v>
      </c>
      <c r="O297" s="92">
        <f>IFERROR(IF('Company Details'!C303=(VLOOKUP(Transaction!F297,'Customer Details'!$B$3:$D$32,2)),L297*M297/2,0),0)</f>
        <v>0</v>
      </c>
      <c r="P297" s="92">
        <f>IFERROR(IF('Company Details'!C303=(VLOOKUP(Transaction!F297,'Customer Details'!$B$3:$D$32,2)),L297*M297/2,0),0)</f>
        <v>0</v>
      </c>
      <c r="Q297" s="89">
        <f t="shared" si="19"/>
        <v>0</v>
      </c>
      <c r="R297" s="90">
        <f t="shared" si="20"/>
        <v>0</v>
      </c>
    </row>
    <row r="298" spans="1:18" x14ac:dyDescent="0.2">
      <c r="A298" s="73" t="str">
        <f t="shared" si="17"/>
        <v>-</v>
      </c>
      <c r="B298" s="73">
        <v>297</v>
      </c>
      <c r="C298" s="121"/>
      <c r="D298" s="9"/>
      <c r="E298" s="10"/>
      <c r="F298" s="11"/>
      <c r="G298" s="9"/>
      <c r="H298" s="86" t="str">
        <f>IFERROR(VLOOKUP(G298,'Service Details'!$D$5:$F$21,2,TRUE),"")</f>
        <v/>
      </c>
      <c r="I298" s="12"/>
      <c r="J298" s="13"/>
      <c r="K298" s="89">
        <f t="shared" si="18"/>
        <v>0</v>
      </c>
      <c r="L298" s="90">
        <v>0</v>
      </c>
      <c r="M298" s="91">
        <f>IFERROR(IF('Company Details'!$C$9="Yes",(VLOOKUP(Transaction!G298,'Service Details'!$D$5:$F$29,3)),0%),0)</f>
        <v>0</v>
      </c>
      <c r="N298" s="89">
        <f>IFERROR(IF('Company Details'!C304=(VLOOKUP(Transaction!F298,'Customer Details'!$B$3:$D$32,2)),0,L298*M298),0)</f>
        <v>0</v>
      </c>
      <c r="O298" s="92">
        <f>IFERROR(IF('Company Details'!C304=(VLOOKUP(Transaction!F298,'Customer Details'!$B$3:$D$32,2)),L298*M298/2,0),0)</f>
        <v>0</v>
      </c>
      <c r="P298" s="92">
        <f>IFERROR(IF('Company Details'!C304=(VLOOKUP(Transaction!F298,'Customer Details'!$B$3:$D$32,2)),L298*M298/2,0),0)</f>
        <v>0</v>
      </c>
      <c r="Q298" s="89">
        <f t="shared" si="19"/>
        <v>0</v>
      </c>
      <c r="R298" s="90">
        <f t="shared" si="20"/>
        <v>0</v>
      </c>
    </row>
    <row r="299" spans="1:18" x14ac:dyDescent="0.2">
      <c r="A299" s="73" t="str">
        <f t="shared" si="17"/>
        <v>-</v>
      </c>
      <c r="B299" s="73">
        <v>298</v>
      </c>
      <c r="C299" s="121"/>
      <c r="D299" s="9"/>
      <c r="E299" s="10"/>
      <c r="F299" s="11"/>
      <c r="G299" s="9"/>
      <c r="H299" s="86" t="str">
        <f>IFERROR(VLOOKUP(G299,'Service Details'!$D$5:$F$21,2,TRUE),"")</f>
        <v/>
      </c>
      <c r="I299" s="12"/>
      <c r="J299" s="13"/>
      <c r="K299" s="89">
        <f t="shared" si="18"/>
        <v>0</v>
      </c>
      <c r="L299" s="90">
        <v>0</v>
      </c>
      <c r="M299" s="91">
        <f>IFERROR(IF('Company Details'!$C$9="Yes",(VLOOKUP(Transaction!G299,'Service Details'!$D$5:$F$29,3)),0%),0)</f>
        <v>0</v>
      </c>
      <c r="N299" s="89">
        <f>IFERROR(IF('Company Details'!C305=(VLOOKUP(Transaction!F299,'Customer Details'!$B$3:$D$32,2)),0,L299*M299),0)</f>
        <v>0</v>
      </c>
      <c r="O299" s="92">
        <f>IFERROR(IF('Company Details'!C305=(VLOOKUP(Transaction!F299,'Customer Details'!$B$3:$D$32,2)),L299*M299/2,0),0)</f>
        <v>0</v>
      </c>
      <c r="P299" s="92">
        <f>IFERROR(IF('Company Details'!C305=(VLOOKUP(Transaction!F299,'Customer Details'!$B$3:$D$32,2)),L299*M299/2,0),0)</f>
        <v>0</v>
      </c>
      <c r="Q299" s="89">
        <f t="shared" si="19"/>
        <v>0</v>
      </c>
      <c r="R299" s="90">
        <f t="shared" si="20"/>
        <v>0</v>
      </c>
    </row>
    <row r="300" spans="1:18" x14ac:dyDescent="0.2">
      <c r="A300" s="73" t="str">
        <f t="shared" si="17"/>
        <v>-</v>
      </c>
      <c r="B300" s="73">
        <v>299</v>
      </c>
      <c r="C300" s="121"/>
      <c r="D300" s="9"/>
      <c r="E300" s="10"/>
      <c r="F300" s="11"/>
      <c r="G300" s="9"/>
      <c r="H300" s="86" t="str">
        <f>IFERROR(VLOOKUP(G300,'Service Details'!$D$5:$F$21,2,TRUE),"")</f>
        <v/>
      </c>
      <c r="I300" s="12"/>
      <c r="J300" s="13"/>
      <c r="K300" s="89">
        <f t="shared" si="18"/>
        <v>0</v>
      </c>
      <c r="L300" s="90">
        <v>0</v>
      </c>
      <c r="M300" s="91">
        <f>IFERROR(IF('Company Details'!$C$9="Yes",(VLOOKUP(Transaction!G300,'Service Details'!$D$5:$F$29,3)),0%),0)</f>
        <v>0</v>
      </c>
      <c r="N300" s="89">
        <f>IFERROR(IF('Company Details'!C306=(VLOOKUP(Transaction!F300,'Customer Details'!$B$3:$D$32,2)),0,L300*M300),0)</f>
        <v>0</v>
      </c>
      <c r="O300" s="92">
        <f>IFERROR(IF('Company Details'!C306=(VLOOKUP(Transaction!F300,'Customer Details'!$B$3:$D$32,2)),L300*M300/2,0),0)</f>
        <v>0</v>
      </c>
      <c r="P300" s="92">
        <f>IFERROR(IF('Company Details'!C306=(VLOOKUP(Transaction!F300,'Customer Details'!$B$3:$D$32,2)),L300*M300/2,0),0)</f>
        <v>0</v>
      </c>
      <c r="Q300" s="89">
        <f t="shared" si="19"/>
        <v>0</v>
      </c>
      <c r="R300" s="90">
        <f t="shared" si="20"/>
        <v>0</v>
      </c>
    </row>
    <row r="301" spans="1:18" x14ac:dyDescent="0.2">
      <c r="A301" s="73" t="str">
        <f t="shared" si="17"/>
        <v>-</v>
      </c>
      <c r="B301" s="73">
        <v>300</v>
      </c>
      <c r="C301" s="121"/>
      <c r="D301" s="9"/>
      <c r="E301" s="10"/>
      <c r="F301" s="11"/>
      <c r="G301" s="9"/>
      <c r="H301" s="86" t="str">
        <f>IFERROR(VLOOKUP(G301,'Service Details'!$D$5:$F$21,2,TRUE),"")</f>
        <v/>
      </c>
      <c r="I301" s="12"/>
      <c r="J301" s="13"/>
      <c r="K301" s="89">
        <f t="shared" si="18"/>
        <v>0</v>
      </c>
      <c r="L301" s="90">
        <v>0</v>
      </c>
      <c r="M301" s="91">
        <f>IFERROR(IF('Company Details'!$C$9="Yes",(VLOOKUP(Transaction!G301,'Service Details'!$D$5:$F$29,3)),0%),0)</f>
        <v>0</v>
      </c>
      <c r="N301" s="89">
        <f>IFERROR(IF('Company Details'!C307=(VLOOKUP(Transaction!F301,'Customer Details'!$B$3:$D$32,2)),0,L301*M301),0)</f>
        <v>0</v>
      </c>
      <c r="O301" s="92">
        <f>IFERROR(IF('Company Details'!C307=(VLOOKUP(Transaction!F301,'Customer Details'!$B$3:$D$32,2)),L301*M301/2,0),0)</f>
        <v>0</v>
      </c>
      <c r="P301" s="92">
        <f>IFERROR(IF('Company Details'!C307=(VLOOKUP(Transaction!F301,'Customer Details'!$B$3:$D$32,2)),L301*M301/2,0),0)</f>
        <v>0</v>
      </c>
      <c r="Q301" s="89">
        <f t="shared" si="19"/>
        <v>0</v>
      </c>
      <c r="R301" s="90">
        <f t="shared" si="20"/>
        <v>0</v>
      </c>
    </row>
    <row r="302" spans="1:18" x14ac:dyDescent="0.2">
      <c r="A302" s="73" t="str">
        <f t="shared" si="17"/>
        <v>-</v>
      </c>
      <c r="B302" s="73">
        <v>301</v>
      </c>
      <c r="C302" s="121"/>
      <c r="D302" s="9"/>
      <c r="E302" s="10"/>
      <c r="F302" s="11"/>
      <c r="G302" s="9"/>
      <c r="H302" s="86" t="str">
        <f>IFERROR(VLOOKUP(G302,'Service Details'!$D$5:$F$21,2,TRUE),"")</f>
        <v/>
      </c>
      <c r="I302" s="12"/>
      <c r="J302" s="13"/>
      <c r="K302" s="89">
        <f t="shared" si="18"/>
        <v>0</v>
      </c>
      <c r="L302" s="90">
        <v>0</v>
      </c>
      <c r="M302" s="91">
        <f>IFERROR(IF('Company Details'!$C$9="Yes",(VLOOKUP(Transaction!G302,'Service Details'!$D$5:$F$29,3)),0%),0)</f>
        <v>0</v>
      </c>
      <c r="N302" s="89">
        <f>IFERROR(IF('Company Details'!C308=(VLOOKUP(Transaction!F302,'Customer Details'!$B$3:$D$32,2)),0,L302*M302),0)</f>
        <v>0</v>
      </c>
      <c r="O302" s="92">
        <f>IFERROR(IF('Company Details'!C308=(VLOOKUP(Transaction!F302,'Customer Details'!$B$3:$D$32,2)),L302*M302/2,0),0)</f>
        <v>0</v>
      </c>
      <c r="P302" s="92">
        <f>IFERROR(IF('Company Details'!C308=(VLOOKUP(Transaction!F302,'Customer Details'!$B$3:$D$32,2)),L302*M302/2,0),0)</f>
        <v>0</v>
      </c>
      <c r="Q302" s="89">
        <f t="shared" si="19"/>
        <v>0</v>
      </c>
      <c r="R302" s="90">
        <f t="shared" si="20"/>
        <v>0</v>
      </c>
    </row>
    <row r="303" spans="1:18" x14ac:dyDescent="0.2">
      <c r="A303" s="73" t="str">
        <f t="shared" si="17"/>
        <v>-</v>
      </c>
      <c r="B303" s="73">
        <v>302</v>
      </c>
      <c r="C303" s="121"/>
      <c r="D303" s="9"/>
      <c r="E303" s="10"/>
      <c r="F303" s="11"/>
      <c r="G303" s="9"/>
      <c r="H303" s="86" t="str">
        <f>IFERROR(VLOOKUP(G303,'Service Details'!$D$5:$F$21,2,TRUE),"")</f>
        <v/>
      </c>
      <c r="I303" s="12"/>
      <c r="J303" s="13"/>
      <c r="K303" s="89">
        <f t="shared" si="18"/>
        <v>0</v>
      </c>
      <c r="L303" s="90">
        <v>0</v>
      </c>
      <c r="M303" s="91">
        <f>IFERROR(IF('Company Details'!$C$9="Yes",(VLOOKUP(Transaction!G303,'Service Details'!$D$5:$F$29,3)),0%),0)</f>
        <v>0</v>
      </c>
      <c r="N303" s="89">
        <f>IFERROR(IF('Company Details'!C309=(VLOOKUP(Transaction!F303,'Customer Details'!$B$3:$D$32,2)),0,L303*M303),0)</f>
        <v>0</v>
      </c>
      <c r="O303" s="92">
        <f>IFERROR(IF('Company Details'!C309=(VLOOKUP(Transaction!F303,'Customer Details'!$B$3:$D$32,2)),L303*M303/2,0),0)</f>
        <v>0</v>
      </c>
      <c r="P303" s="92">
        <f>IFERROR(IF('Company Details'!C309=(VLOOKUP(Transaction!F303,'Customer Details'!$B$3:$D$32,2)),L303*M303/2,0),0)</f>
        <v>0</v>
      </c>
      <c r="Q303" s="89">
        <f t="shared" si="19"/>
        <v>0</v>
      </c>
      <c r="R303" s="90">
        <f t="shared" si="20"/>
        <v>0</v>
      </c>
    </row>
    <row r="304" spans="1:18" x14ac:dyDescent="0.2">
      <c r="A304" s="73" t="str">
        <f t="shared" si="17"/>
        <v>-</v>
      </c>
      <c r="B304" s="73">
        <v>303</v>
      </c>
      <c r="C304" s="121"/>
      <c r="D304" s="9"/>
      <c r="E304" s="10"/>
      <c r="F304" s="11"/>
      <c r="G304" s="9"/>
      <c r="H304" s="86" t="str">
        <f>IFERROR(VLOOKUP(G304,'Service Details'!$D$5:$F$21,2,TRUE),"")</f>
        <v/>
      </c>
      <c r="I304" s="12"/>
      <c r="J304" s="13"/>
      <c r="K304" s="89">
        <f t="shared" si="18"/>
        <v>0</v>
      </c>
      <c r="L304" s="90">
        <v>0</v>
      </c>
      <c r="M304" s="91">
        <f>IFERROR(IF('Company Details'!$C$9="Yes",(VLOOKUP(Transaction!G304,'Service Details'!$D$5:$F$29,3)),0%),0)</f>
        <v>0</v>
      </c>
      <c r="N304" s="89">
        <f>IFERROR(IF('Company Details'!C310=(VLOOKUP(Transaction!F304,'Customer Details'!$B$3:$D$32,2)),0,L304*M304),0)</f>
        <v>0</v>
      </c>
      <c r="O304" s="92">
        <f>IFERROR(IF('Company Details'!C310=(VLOOKUP(Transaction!F304,'Customer Details'!$B$3:$D$32,2)),L304*M304/2,0),0)</f>
        <v>0</v>
      </c>
      <c r="P304" s="92">
        <f>IFERROR(IF('Company Details'!C310=(VLOOKUP(Transaction!F304,'Customer Details'!$B$3:$D$32,2)),L304*M304/2,0),0)</f>
        <v>0</v>
      </c>
      <c r="Q304" s="89">
        <f t="shared" si="19"/>
        <v>0</v>
      </c>
      <c r="R304" s="90">
        <f t="shared" si="20"/>
        <v>0</v>
      </c>
    </row>
    <row r="305" spans="1:18" x14ac:dyDescent="0.2">
      <c r="A305" s="73" t="str">
        <f t="shared" si="17"/>
        <v>-</v>
      </c>
      <c r="B305" s="73">
        <v>304</v>
      </c>
      <c r="C305" s="121"/>
      <c r="D305" s="9"/>
      <c r="E305" s="10"/>
      <c r="F305" s="11"/>
      <c r="G305" s="9"/>
      <c r="H305" s="86" t="str">
        <f>IFERROR(VLOOKUP(G305,'Service Details'!$D$5:$F$21,2,TRUE),"")</f>
        <v/>
      </c>
      <c r="I305" s="12"/>
      <c r="J305" s="13"/>
      <c r="K305" s="89">
        <f t="shared" si="18"/>
        <v>0</v>
      </c>
      <c r="L305" s="90">
        <v>0</v>
      </c>
      <c r="M305" s="91">
        <f>IFERROR(IF('Company Details'!$C$9="Yes",(VLOOKUP(Transaction!G305,'Service Details'!$D$5:$F$29,3)),0%),0)</f>
        <v>0</v>
      </c>
      <c r="N305" s="89">
        <f>IFERROR(IF('Company Details'!C311=(VLOOKUP(Transaction!F305,'Customer Details'!$B$3:$D$32,2)),0,L305*M305),0)</f>
        <v>0</v>
      </c>
      <c r="O305" s="92">
        <f>IFERROR(IF('Company Details'!C311=(VLOOKUP(Transaction!F305,'Customer Details'!$B$3:$D$32,2)),L305*M305/2,0),0)</f>
        <v>0</v>
      </c>
      <c r="P305" s="92">
        <f>IFERROR(IF('Company Details'!C311=(VLOOKUP(Transaction!F305,'Customer Details'!$B$3:$D$32,2)),L305*M305/2,0),0)</f>
        <v>0</v>
      </c>
      <c r="Q305" s="89">
        <f t="shared" si="19"/>
        <v>0</v>
      </c>
      <c r="R305" s="90">
        <f t="shared" si="20"/>
        <v>0</v>
      </c>
    </row>
    <row r="306" spans="1:18" x14ac:dyDescent="0.2">
      <c r="A306" s="73" t="str">
        <f t="shared" si="17"/>
        <v>-</v>
      </c>
      <c r="B306" s="73">
        <v>305</v>
      </c>
      <c r="C306" s="121"/>
      <c r="D306" s="9"/>
      <c r="E306" s="10"/>
      <c r="F306" s="11"/>
      <c r="G306" s="9"/>
      <c r="H306" s="86" t="str">
        <f>IFERROR(VLOOKUP(G306,'Service Details'!$D$5:$F$21,2,TRUE),"")</f>
        <v/>
      </c>
      <c r="I306" s="12"/>
      <c r="J306" s="13"/>
      <c r="K306" s="89">
        <f t="shared" si="18"/>
        <v>0</v>
      </c>
      <c r="L306" s="90">
        <v>0</v>
      </c>
      <c r="M306" s="91">
        <f>IFERROR(IF('Company Details'!$C$9="Yes",(VLOOKUP(Transaction!G306,'Service Details'!$D$5:$F$29,3)),0%),0)</f>
        <v>0</v>
      </c>
      <c r="N306" s="89">
        <f>IFERROR(IF('Company Details'!C312=(VLOOKUP(Transaction!F306,'Customer Details'!$B$3:$D$32,2)),0,L306*M306),0)</f>
        <v>0</v>
      </c>
      <c r="O306" s="92">
        <f>IFERROR(IF('Company Details'!C312=(VLOOKUP(Transaction!F306,'Customer Details'!$B$3:$D$32,2)),L306*M306/2,0),0)</f>
        <v>0</v>
      </c>
      <c r="P306" s="92">
        <f>IFERROR(IF('Company Details'!C312=(VLOOKUP(Transaction!F306,'Customer Details'!$B$3:$D$32,2)),L306*M306/2,0),0)</f>
        <v>0</v>
      </c>
      <c r="Q306" s="89">
        <f t="shared" si="19"/>
        <v>0</v>
      </c>
      <c r="R306" s="90">
        <f t="shared" si="20"/>
        <v>0</v>
      </c>
    </row>
    <row r="307" spans="1:18" x14ac:dyDescent="0.2">
      <c r="A307" s="73" t="str">
        <f t="shared" si="17"/>
        <v>-</v>
      </c>
      <c r="B307" s="73">
        <v>306</v>
      </c>
      <c r="C307" s="121"/>
      <c r="D307" s="9"/>
      <c r="E307" s="10"/>
      <c r="F307" s="11"/>
      <c r="G307" s="9"/>
      <c r="H307" s="86" t="str">
        <f>IFERROR(VLOOKUP(G307,'Service Details'!$D$5:$F$21,2,TRUE),"")</f>
        <v/>
      </c>
      <c r="I307" s="12"/>
      <c r="J307" s="13"/>
      <c r="K307" s="89">
        <f t="shared" si="18"/>
        <v>0</v>
      </c>
      <c r="L307" s="90">
        <v>0</v>
      </c>
      <c r="M307" s="91">
        <f>IFERROR(IF('Company Details'!$C$9="Yes",(VLOOKUP(Transaction!G307,'Service Details'!$D$5:$F$29,3)),0%),0)</f>
        <v>0</v>
      </c>
      <c r="N307" s="89">
        <f>IFERROR(IF('Company Details'!C313=(VLOOKUP(Transaction!F307,'Customer Details'!$B$3:$D$32,2)),0,L307*M307),0)</f>
        <v>0</v>
      </c>
      <c r="O307" s="92">
        <f>IFERROR(IF('Company Details'!C313=(VLOOKUP(Transaction!F307,'Customer Details'!$B$3:$D$32,2)),L307*M307/2,0),0)</f>
        <v>0</v>
      </c>
      <c r="P307" s="92">
        <f>IFERROR(IF('Company Details'!C313=(VLOOKUP(Transaction!F307,'Customer Details'!$B$3:$D$32,2)),L307*M307/2,0),0)</f>
        <v>0</v>
      </c>
      <c r="Q307" s="89">
        <f t="shared" si="19"/>
        <v>0</v>
      </c>
      <c r="R307" s="90">
        <f t="shared" si="20"/>
        <v>0</v>
      </c>
    </row>
    <row r="308" spans="1:18" x14ac:dyDescent="0.2">
      <c r="A308" s="73" t="str">
        <f t="shared" si="17"/>
        <v>-</v>
      </c>
      <c r="B308" s="73">
        <v>307</v>
      </c>
      <c r="C308" s="121"/>
      <c r="D308" s="9"/>
      <c r="E308" s="10"/>
      <c r="F308" s="11"/>
      <c r="G308" s="9"/>
      <c r="H308" s="86" t="str">
        <f>IFERROR(VLOOKUP(G308,'Service Details'!$D$5:$F$21,2,TRUE),"")</f>
        <v/>
      </c>
      <c r="I308" s="12"/>
      <c r="J308" s="13"/>
      <c r="K308" s="89">
        <f t="shared" si="18"/>
        <v>0</v>
      </c>
      <c r="L308" s="90">
        <v>0</v>
      </c>
      <c r="M308" s="91">
        <f>IFERROR(IF('Company Details'!$C$9="Yes",(VLOOKUP(Transaction!G308,'Service Details'!$D$5:$F$29,3)),0%),0)</f>
        <v>0</v>
      </c>
      <c r="N308" s="89">
        <f>IFERROR(IF('Company Details'!C314=(VLOOKUP(Transaction!F308,'Customer Details'!$B$3:$D$32,2)),0,L308*M308),0)</f>
        <v>0</v>
      </c>
      <c r="O308" s="92">
        <f>IFERROR(IF('Company Details'!C314=(VLOOKUP(Transaction!F308,'Customer Details'!$B$3:$D$32,2)),L308*M308/2,0),0)</f>
        <v>0</v>
      </c>
      <c r="P308" s="92">
        <f>IFERROR(IF('Company Details'!C314=(VLOOKUP(Transaction!F308,'Customer Details'!$B$3:$D$32,2)),L308*M308/2,0),0)</f>
        <v>0</v>
      </c>
      <c r="Q308" s="89">
        <f t="shared" si="19"/>
        <v>0</v>
      </c>
      <c r="R308" s="90">
        <f t="shared" si="20"/>
        <v>0</v>
      </c>
    </row>
    <row r="309" spans="1:18" x14ac:dyDescent="0.2">
      <c r="A309" s="73" t="str">
        <f t="shared" si="17"/>
        <v>-</v>
      </c>
      <c r="B309" s="73">
        <v>308</v>
      </c>
      <c r="C309" s="121"/>
      <c r="D309" s="9"/>
      <c r="E309" s="10"/>
      <c r="F309" s="11"/>
      <c r="G309" s="9"/>
      <c r="H309" s="86" t="str">
        <f>IFERROR(VLOOKUP(G309,'Service Details'!$D$5:$F$21,2,TRUE),"")</f>
        <v/>
      </c>
      <c r="I309" s="12"/>
      <c r="J309" s="13"/>
      <c r="K309" s="89">
        <f t="shared" si="18"/>
        <v>0</v>
      </c>
      <c r="L309" s="90">
        <v>0</v>
      </c>
      <c r="M309" s="91">
        <f>IFERROR(IF('Company Details'!$C$9="Yes",(VLOOKUP(Transaction!G309,'Service Details'!$D$5:$F$29,3)),0%),0)</f>
        <v>0</v>
      </c>
      <c r="N309" s="89">
        <f>IFERROR(IF('Company Details'!C315=(VLOOKUP(Transaction!F309,'Customer Details'!$B$3:$D$32,2)),0,L309*M309),0)</f>
        <v>0</v>
      </c>
      <c r="O309" s="92">
        <f>IFERROR(IF('Company Details'!C315=(VLOOKUP(Transaction!F309,'Customer Details'!$B$3:$D$32,2)),L309*M309/2,0),0)</f>
        <v>0</v>
      </c>
      <c r="P309" s="92">
        <f>IFERROR(IF('Company Details'!C315=(VLOOKUP(Transaction!F309,'Customer Details'!$B$3:$D$32,2)),L309*M309/2,0),0)</f>
        <v>0</v>
      </c>
      <c r="Q309" s="89">
        <f t="shared" si="19"/>
        <v>0</v>
      </c>
      <c r="R309" s="90">
        <f t="shared" si="20"/>
        <v>0</v>
      </c>
    </row>
    <row r="310" spans="1:18" x14ac:dyDescent="0.2">
      <c r="A310" s="73" t="str">
        <f t="shared" si="17"/>
        <v>-</v>
      </c>
      <c r="B310" s="73">
        <v>309</v>
      </c>
      <c r="C310" s="121"/>
      <c r="D310" s="9"/>
      <c r="E310" s="10"/>
      <c r="F310" s="11"/>
      <c r="G310" s="9"/>
      <c r="H310" s="86" t="str">
        <f>IFERROR(VLOOKUP(G310,'Service Details'!$D$5:$F$21,2,TRUE),"")</f>
        <v/>
      </c>
      <c r="I310" s="12"/>
      <c r="J310" s="13"/>
      <c r="K310" s="89">
        <f t="shared" si="18"/>
        <v>0</v>
      </c>
      <c r="L310" s="90">
        <v>0</v>
      </c>
      <c r="M310" s="91">
        <f>IFERROR(IF('Company Details'!$C$9="Yes",(VLOOKUP(Transaction!G310,'Service Details'!$D$5:$F$29,3)),0%),0)</f>
        <v>0</v>
      </c>
      <c r="N310" s="89">
        <f>IFERROR(IF('Company Details'!C316=(VLOOKUP(Transaction!F310,'Customer Details'!$B$3:$D$32,2)),0,L310*M310),0)</f>
        <v>0</v>
      </c>
      <c r="O310" s="92">
        <f>IFERROR(IF('Company Details'!C316=(VLOOKUP(Transaction!F310,'Customer Details'!$B$3:$D$32,2)),L310*M310/2,0),0)</f>
        <v>0</v>
      </c>
      <c r="P310" s="92">
        <f>IFERROR(IF('Company Details'!C316=(VLOOKUP(Transaction!F310,'Customer Details'!$B$3:$D$32,2)),L310*M310/2,0),0)</f>
        <v>0</v>
      </c>
      <c r="Q310" s="89">
        <f t="shared" si="19"/>
        <v>0</v>
      </c>
      <c r="R310" s="90">
        <f t="shared" si="20"/>
        <v>0</v>
      </c>
    </row>
    <row r="311" spans="1:18" x14ac:dyDescent="0.2">
      <c r="A311" s="73" t="str">
        <f t="shared" si="17"/>
        <v>-</v>
      </c>
      <c r="B311" s="73">
        <v>310</v>
      </c>
      <c r="C311" s="121"/>
      <c r="D311" s="9"/>
      <c r="E311" s="10"/>
      <c r="F311" s="11"/>
      <c r="G311" s="9"/>
      <c r="H311" s="86" t="str">
        <f>IFERROR(VLOOKUP(G311,'Service Details'!$D$5:$F$21,2,TRUE),"")</f>
        <v/>
      </c>
      <c r="I311" s="12"/>
      <c r="J311" s="13"/>
      <c r="K311" s="89">
        <f t="shared" si="18"/>
        <v>0</v>
      </c>
      <c r="L311" s="90">
        <v>0</v>
      </c>
      <c r="M311" s="91">
        <f>IFERROR(IF('Company Details'!$C$9="Yes",(VLOOKUP(Transaction!G311,'Service Details'!$D$5:$F$29,3)),0%),0)</f>
        <v>0</v>
      </c>
      <c r="N311" s="89">
        <f>IFERROR(IF('Company Details'!C317=(VLOOKUP(Transaction!F311,'Customer Details'!$B$3:$D$32,2)),0,L311*M311),0)</f>
        <v>0</v>
      </c>
      <c r="O311" s="92">
        <f>IFERROR(IF('Company Details'!C317=(VLOOKUP(Transaction!F311,'Customer Details'!$B$3:$D$32,2)),L311*M311/2,0),0)</f>
        <v>0</v>
      </c>
      <c r="P311" s="92">
        <f>IFERROR(IF('Company Details'!C317=(VLOOKUP(Transaction!F311,'Customer Details'!$B$3:$D$32,2)),L311*M311/2,0),0)</f>
        <v>0</v>
      </c>
      <c r="Q311" s="89">
        <f t="shared" si="19"/>
        <v>0</v>
      </c>
      <c r="R311" s="90">
        <f t="shared" si="20"/>
        <v>0</v>
      </c>
    </row>
    <row r="312" spans="1:18" x14ac:dyDescent="0.2">
      <c r="A312" s="73" t="str">
        <f t="shared" si="17"/>
        <v>-</v>
      </c>
      <c r="B312" s="73">
        <v>311</v>
      </c>
      <c r="C312" s="121"/>
      <c r="D312" s="9"/>
      <c r="E312" s="10"/>
      <c r="F312" s="11"/>
      <c r="G312" s="9"/>
      <c r="H312" s="86" t="str">
        <f>IFERROR(VLOOKUP(G312,'Service Details'!$D$5:$F$21,2,TRUE),"")</f>
        <v/>
      </c>
      <c r="I312" s="12"/>
      <c r="J312" s="13"/>
      <c r="K312" s="89">
        <f t="shared" si="18"/>
        <v>0</v>
      </c>
      <c r="L312" s="90">
        <v>0</v>
      </c>
      <c r="M312" s="91">
        <f>IFERROR(IF('Company Details'!$C$9="Yes",(VLOOKUP(Transaction!G312,'Service Details'!$D$5:$F$29,3)),0%),0)</f>
        <v>0</v>
      </c>
      <c r="N312" s="89">
        <f>IFERROR(IF('Company Details'!C318=(VLOOKUP(Transaction!F312,'Customer Details'!$B$3:$D$32,2)),0,L312*M312),0)</f>
        <v>0</v>
      </c>
      <c r="O312" s="92">
        <f>IFERROR(IF('Company Details'!C318=(VLOOKUP(Transaction!F312,'Customer Details'!$B$3:$D$32,2)),L312*M312/2,0),0)</f>
        <v>0</v>
      </c>
      <c r="P312" s="92">
        <f>IFERROR(IF('Company Details'!C318=(VLOOKUP(Transaction!F312,'Customer Details'!$B$3:$D$32,2)),L312*M312/2,0),0)</f>
        <v>0</v>
      </c>
      <c r="Q312" s="89">
        <f t="shared" si="19"/>
        <v>0</v>
      </c>
      <c r="R312" s="90">
        <f t="shared" si="20"/>
        <v>0</v>
      </c>
    </row>
    <row r="313" spans="1:18" x14ac:dyDescent="0.2">
      <c r="A313" s="73" t="str">
        <f t="shared" si="17"/>
        <v>-</v>
      </c>
      <c r="B313" s="73">
        <v>312</v>
      </c>
      <c r="C313" s="121"/>
      <c r="D313" s="9"/>
      <c r="E313" s="10"/>
      <c r="F313" s="11"/>
      <c r="G313" s="9"/>
      <c r="H313" s="86" t="str">
        <f>IFERROR(VLOOKUP(G313,'Service Details'!$D$5:$F$21,2,TRUE),"")</f>
        <v/>
      </c>
      <c r="I313" s="12"/>
      <c r="J313" s="13"/>
      <c r="K313" s="89">
        <f t="shared" si="18"/>
        <v>0</v>
      </c>
      <c r="L313" s="90">
        <v>0</v>
      </c>
      <c r="M313" s="91">
        <f>IFERROR(IF('Company Details'!$C$9="Yes",(VLOOKUP(Transaction!G313,'Service Details'!$D$5:$F$29,3)),0%),0)</f>
        <v>0</v>
      </c>
      <c r="N313" s="89">
        <f>IFERROR(IF('Company Details'!C319=(VLOOKUP(Transaction!F313,'Customer Details'!$B$3:$D$32,2)),0,L313*M313),0)</f>
        <v>0</v>
      </c>
      <c r="O313" s="92">
        <f>IFERROR(IF('Company Details'!C319=(VLOOKUP(Transaction!F313,'Customer Details'!$B$3:$D$32,2)),L313*M313/2,0),0)</f>
        <v>0</v>
      </c>
      <c r="P313" s="92">
        <f>IFERROR(IF('Company Details'!C319=(VLOOKUP(Transaction!F313,'Customer Details'!$B$3:$D$32,2)),L313*M313/2,0),0)</f>
        <v>0</v>
      </c>
      <c r="Q313" s="89">
        <f t="shared" si="19"/>
        <v>0</v>
      </c>
      <c r="R313" s="90">
        <f t="shared" si="20"/>
        <v>0</v>
      </c>
    </row>
    <row r="314" spans="1:18" x14ac:dyDescent="0.2">
      <c r="A314" s="73" t="str">
        <f t="shared" si="17"/>
        <v>-</v>
      </c>
      <c r="B314" s="73">
        <v>313</v>
      </c>
      <c r="C314" s="121"/>
      <c r="D314" s="9"/>
      <c r="E314" s="10"/>
      <c r="F314" s="11"/>
      <c r="G314" s="9"/>
      <c r="H314" s="86" t="str">
        <f>IFERROR(VLOOKUP(G314,'Service Details'!$D$5:$F$21,2,TRUE),"")</f>
        <v/>
      </c>
      <c r="I314" s="12"/>
      <c r="J314" s="13"/>
      <c r="K314" s="89">
        <f t="shared" si="18"/>
        <v>0</v>
      </c>
      <c r="L314" s="90">
        <v>0</v>
      </c>
      <c r="M314" s="91">
        <f>IFERROR(IF('Company Details'!$C$9="Yes",(VLOOKUP(Transaction!G314,'Service Details'!$D$5:$F$29,3)),0%),0)</f>
        <v>0</v>
      </c>
      <c r="N314" s="89">
        <f>IFERROR(IF('Company Details'!C320=(VLOOKUP(Transaction!F314,'Customer Details'!$B$3:$D$32,2)),0,L314*M314),0)</f>
        <v>0</v>
      </c>
      <c r="O314" s="92">
        <f>IFERROR(IF('Company Details'!C320=(VLOOKUP(Transaction!F314,'Customer Details'!$B$3:$D$32,2)),L314*M314/2,0),0)</f>
        <v>0</v>
      </c>
      <c r="P314" s="92">
        <f>IFERROR(IF('Company Details'!C320=(VLOOKUP(Transaction!F314,'Customer Details'!$B$3:$D$32,2)),L314*M314/2,0),0)</f>
        <v>0</v>
      </c>
      <c r="Q314" s="89">
        <f t="shared" si="19"/>
        <v>0</v>
      </c>
      <c r="R314" s="90">
        <f t="shared" si="20"/>
        <v>0</v>
      </c>
    </row>
    <row r="315" spans="1:18" x14ac:dyDescent="0.2">
      <c r="A315" s="73" t="str">
        <f t="shared" si="17"/>
        <v>-</v>
      </c>
      <c r="B315" s="73">
        <v>314</v>
      </c>
      <c r="C315" s="121"/>
      <c r="D315" s="9"/>
      <c r="E315" s="10"/>
      <c r="F315" s="11"/>
      <c r="G315" s="9"/>
      <c r="H315" s="86" t="str">
        <f>IFERROR(VLOOKUP(G315,'Service Details'!$D$5:$F$21,2,TRUE),"")</f>
        <v/>
      </c>
      <c r="I315" s="12"/>
      <c r="J315" s="13"/>
      <c r="K315" s="89">
        <f t="shared" si="18"/>
        <v>0</v>
      </c>
      <c r="L315" s="90">
        <v>0</v>
      </c>
      <c r="M315" s="91">
        <f>IFERROR(IF('Company Details'!$C$9="Yes",(VLOOKUP(Transaction!G315,'Service Details'!$D$5:$F$29,3)),0%),0)</f>
        <v>0</v>
      </c>
      <c r="N315" s="89">
        <f>IFERROR(IF('Company Details'!C321=(VLOOKUP(Transaction!F315,'Customer Details'!$B$3:$D$32,2)),0,L315*M315),0)</f>
        <v>0</v>
      </c>
      <c r="O315" s="92">
        <f>IFERROR(IF('Company Details'!C321=(VLOOKUP(Transaction!F315,'Customer Details'!$B$3:$D$32,2)),L315*M315/2,0),0)</f>
        <v>0</v>
      </c>
      <c r="P315" s="92">
        <f>IFERROR(IF('Company Details'!C321=(VLOOKUP(Transaction!F315,'Customer Details'!$B$3:$D$32,2)),L315*M315/2,0),0)</f>
        <v>0</v>
      </c>
      <c r="Q315" s="89">
        <f t="shared" si="19"/>
        <v>0</v>
      </c>
      <c r="R315" s="90">
        <f t="shared" si="20"/>
        <v>0</v>
      </c>
    </row>
    <row r="316" spans="1:18" x14ac:dyDescent="0.2">
      <c r="A316" s="73" t="str">
        <f t="shared" si="17"/>
        <v>-</v>
      </c>
      <c r="B316" s="73">
        <v>315</v>
      </c>
      <c r="C316" s="121"/>
      <c r="D316" s="9"/>
      <c r="E316" s="10"/>
      <c r="F316" s="11"/>
      <c r="G316" s="9"/>
      <c r="H316" s="86" t="str">
        <f>IFERROR(VLOOKUP(G316,'Service Details'!$D$5:$F$21,2,TRUE),"")</f>
        <v/>
      </c>
      <c r="I316" s="12"/>
      <c r="J316" s="13"/>
      <c r="K316" s="89">
        <f t="shared" si="18"/>
        <v>0</v>
      </c>
      <c r="L316" s="90">
        <v>0</v>
      </c>
      <c r="M316" s="91">
        <f>IFERROR(IF('Company Details'!$C$9="Yes",(VLOOKUP(Transaction!G316,'Service Details'!$D$5:$F$29,3)),0%),0)</f>
        <v>0</v>
      </c>
      <c r="N316" s="89">
        <f>IFERROR(IF('Company Details'!C322=(VLOOKUP(Transaction!F316,'Customer Details'!$B$3:$D$32,2)),0,L316*M316),0)</f>
        <v>0</v>
      </c>
      <c r="O316" s="92">
        <f>IFERROR(IF('Company Details'!C322=(VLOOKUP(Transaction!F316,'Customer Details'!$B$3:$D$32,2)),L316*M316/2,0),0)</f>
        <v>0</v>
      </c>
      <c r="P316" s="92">
        <f>IFERROR(IF('Company Details'!C322=(VLOOKUP(Transaction!F316,'Customer Details'!$B$3:$D$32,2)),L316*M316/2,0),0)</f>
        <v>0</v>
      </c>
      <c r="Q316" s="89">
        <f t="shared" si="19"/>
        <v>0</v>
      </c>
      <c r="R316" s="90">
        <f t="shared" si="20"/>
        <v>0</v>
      </c>
    </row>
    <row r="317" spans="1:18" x14ac:dyDescent="0.2">
      <c r="A317" s="73" t="str">
        <f t="shared" si="17"/>
        <v>-</v>
      </c>
      <c r="B317" s="73">
        <v>316</v>
      </c>
      <c r="C317" s="121"/>
      <c r="D317" s="9"/>
      <c r="E317" s="10"/>
      <c r="F317" s="11"/>
      <c r="G317" s="9"/>
      <c r="H317" s="86" t="str">
        <f>IFERROR(VLOOKUP(G317,'Service Details'!$D$5:$F$21,2,TRUE),"")</f>
        <v/>
      </c>
      <c r="I317" s="12"/>
      <c r="J317" s="13"/>
      <c r="K317" s="89">
        <f t="shared" si="18"/>
        <v>0</v>
      </c>
      <c r="L317" s="90">
        <v>0</v>
      </c>
      <c r="M317" s="91">
        <f>IFERROR(IF('Company Details'!$C$9="Yes",(VLOOKUP(Transaction!G317,'Service Details'!$D$5:$F$29,3)),0%),0)</f>
        <v>0</v>
      </c>
      <c r="N317" s="89">
        <f>IFERROR(IF('Company Details'!C323=(VLOOKUP(Transaction!F317,'Customer Details'!$B$3:$D$32,2)),0,L317*M317),0)</f>
        <v>0</v>
      </c>
      <c r="O317" s="92">
        <f>IFERROR(IF('Company Details'!C323=(VLOOKUP(Transaction!F317,'Customer Details'!$B$3:$D$32,2)),L317*M317/2,0),0)</f>
        <v>0</v>
      </c>
      <c r="P317" s="92">
        <f>IFERROR(IF('Company Details'!C323=(VLOOKUP(Transaction!F317,'Customer Details'!$B$3:$D$32,2)),L317*M317/2,0),0)</f>
        <v>0</v>
      </c>
      <c r="Q317" s="89">
        <f t="shared" si="19"/>
        <v>0</v>
      </c>
      <c r="R317" s="90">
        <f t="shared" si="20"/>
        <v>0</v>
      </c>
    </row>
    <row r="318" spans="1:18" x14ac:dyDescent="0.2">
      <c r="A318" s="73" t="str">
        <f t="shared" si="17"/>
        <v>-</v>
      </c>
      <c r="B318" s="73">
        <v>317</v>
      </c>
      <c r="C318" s="121"/>
      <c r="D318" s="9"/>
      <c r="E318" s="10"/>
      <c r="F318" s="11"/>
      <c r="G318" s="9"/>
      <c r="H318" s="86" t="str">
        <f>IFERROR(VLOOKUP(G318,'Service Details'!$D$5:$F$21,2,TRUE),"")</f>
        <v/>
      </c>
      <c r="I318" s="12"/>
      <c r="J318" s="13"/>
      <c r="K318" s="89">
        <f t="shared" si="18"/>
        <v>0</v>
      </c>
      <c r="L318" s="90">
        <v>0</v>
      </c>
      <c r="M318" s="91">
        <f>IFERROR(IF('Company Details'!$C$9="Yes",(VLOOKUP(Transaction!G318,'Service Details'!$D$5:$F$29,3)),0%),0)</f>
        <v>0</v>
      </c>
      <c r="N318" s="89">
        <f>IFERROR(IF('Company Details'!C324=(VLOOKUP(Transaction!F318,'Customer Details'!$B$3:$D$32,2)),0,L318*M318),0)</f>
        <v>0</v>
      </c>
      <c r="O318" s="92">
        <f>IFERROR(IF('Company Details'!C324=(VLOOKUP(Transaction!F318,'Customer Details'!$B$3:$D$32,2)),L318*M318/2,0),0)</f>
        <v>0</v>
      </c>
      <c r="P318" s="92">
        <f>IFERROR(IF('Company Details'!C324=(VLOOKUP(Transaction!F318,'Customer Details'!$B$3:$D$32,2)),L318*M318/2,0),0)</f>
        <v>0</v>
      </c>
      <c r="Q318" s="89">
        <f t="shared" si="19"/>
        <v>0</v>
      </c>
      <c r="R318" s="90">
        <f t="shared" si="20"/>
        <v>0</v>
      </c>
    </row>
    <row r="319" spans="1:18" x14ac:dyDescent="0.2">
      <c r="A319" s="73" t="str">
        <f t="shared" si="17"/>
        <v>-</v>
      </c>
      <c r="B319" s="73">
        <v>318</v>
      </c>
      <c r="C319" s="121"/>
      <c r="D319" s="9"/>
      <c r="E319" s="10"/>
      <c r="F319" s="11"/>
      <c r="G319" s="9"/>
      <c r="H319" s="86" t="str">
        <f>IFERROR(VLOOKUP(G319,'Service Details'!$D$5:$F$21,2,TRUE),"")</f>
        <v/>
      </c>
      <c r="I319" s="12"/>
      <c r="J319" s="13"/>
      <c r="K319" s="89">
        <f t="shared" si="18"/>
        <v>0</v>
      </c>
      <c r="L319" s="90">
        <v>0</v>
      </c>
      <c r="M319" s="91">
        <f>IFERROR(IF('Company Details'!$C$9="Yes",(VLOOKUP(Transaction!G319,'Service Details'!$D$5:$F$29,3)),0%),0)</f>
        <v>0</v>
      </c>
      <c r="N319" s="89">
        <f>IFERROR(IF('Company Details'!C325=(VLOOKUP(Transaction!F319,'Customer Details'!$B$3:$D$32,2)),0,L319*M319),0)</f>
        <v>0</v>
      </c>
      <c r="O319" s="92">
        <f>IFERROR(IF('Company Details'!C325=(VLOOKUP(Transaction!F319,'Customer Details'!$B$3:$D$32,2)),L319*M319/2,0),0)</f>
        <v>0</v>
      </c>
      <c r="P319" s="92">
        <f>IFERROR(IF('Company Details'!C325=(VLOOKUP(Transaction!F319,'Customer Details'!$B$3:$D$32,2)),L319*M319/2,0),0)</f>
        <v>0</v>
      </c>
      <c r="Q319" s="89">
        <f t="shared" si="19"/>
        <v>0</v>
      </c>
      <c r="R319" s="90">
        <f t="shared" si="20"/>
        <v>0</v>
      </c>
    </row>
    <row r="320" spans="1:18" x14ac:dyDescent="0.2">
      <c r="A320" s="73" t="str">
        <f t="shared" si="17"/>
        <v>-</v>
      </c>
      <c r="B320" s="73">
        <v>319</v>
      </c>
      <c r="C320" s="121"/>
      <c r="D320" s="9"/>
      <c r="E320" s="10"/>
      <c r="F320" s="11"/>
      <c r="G320" s="9"/>
      <c r="H320" s="86" t="str">
        <f>IFERROR(VLOOKUP(G320,'Service Details'!$D$5:$F$21,2,TRUE),"")</f>
        <v/>
      </c>
      <c r="I320" s="12"/>
      <c r="J320" s="13"/>
      <c r="K320" s="89">
        <f t="shared" si="18"/>
        <v>0</v>
      </c>
      <c r="L320" s="90">
        <v>0</v>
      </c>
      <c r="M320" s="91">
        <f>IFERROR(IF('Company Details'!$C$9="Yes",(VLOOKUP(Transaction!G320,'Service Details'!$D$5:$F$29,3)),0%),0)</f>
        <v>0</v>
      </c>
      <c r="N320" s="89">
        <f>IFERROR(IF('Company Details'!C326=(VLOOKUP(Transaction!F320,'Customer Details'!$B$3:$D$32,2)),0,L320*M320),0)</f>
        <v>0</v>
      </c>
      <c r="O320" s="92">
        <f>IFERROR(IF('Company Details'!C326=(VLOOKUP(Transaction!F320,'Customer Details'!$B$3:$D$32,2)),L320*M320/2,0),0)</f>
        <v>0</v>
      </c>
      <c r="P320" s="92">
        <f>IFERROR(IF('Company Details'!C326=(VLOOKUP(Transaction!F320,'Customer Details'!$B$3:$D$32,2)),L320*M320/2,0),0)</f>
        <v>0</v>
      </c>
      <c r="Q320" s="89">
        <f t="shared" si="19"/>
        <v>0</v>
      </c>
      <c r="R320" s="90">
        <f t="shared" si="20"/>
        <v>0</v>
      </c>
    </row>
    <row r="321" spans="1:18" x14ac:dyDescent="0.2">
      <c r="A321" s="73" t="str">
        <f t="shared" si="17"/>
        <v>-</v>
      </c>
      <c r="B321" s="73">
        <v>320</v>
      </c>
      <c r="C321" s="121"/>
      <c r="D321" s="9"/>
      <c r="E321" s="10"/>
      <c r="F321" s="11"/>
      <c r="G321" s="9"/>
      <c r="H321" s="86" t="str">
        <f>IFERROR(VLOOKUP(G321,'Service Details'!$D$5:$F$21,2,TRUE),"")</f>
        <v/>
      </c>
      <c r="I321" s="12"/>
      <c r="J321" s="13"/>
      <c r="K321" s="89">
        <f t="shared" si="18"/>
        <v>0</v>
      </c>
      <c r="L321" s="90">
        <v>0</v>
      </c>
      <c r="M321" s="91">
        <f>IFERROR(IF('Company Details'!$C$9="Yes",(VLOOKUP(Transaction!G321,'Service Details'!$D$5:$F$29,3)),0%),0)</f>
        <v>0</v>
      </c>
      <c r="N321" s="89">
        <f>IFERROR(IF('Company Details'!C327=(VLOOKUP(Transaction!F321,'Customer Details'!$B$3:$D$32,2)),0,L321*M321),0)</f>
        <v>0</v>
      </c>
      <c r="O321" s="92">
        <f>IFERROR(IF('Company Details'!C327=(VLOOKUP(Transaction!F321,'Customer Details'!$B$3:$D$32,2)),L321*M321/2,0),0)</f>
        <v>0</v>
      </c>
      <c r="P321" s="92">
        <f>IFERROR(IF('Company Details'!C327=(VLOOKUP(Transaction!F321,'Customer Details'!$B$3:$D$32,2)),L321*M321/2,0),0)</f>
        <v>0</v>
      </c>
      <c r="Q321" s="89">
        <f t="shared" si="19"/>
        <v>0</v>
      </c>
      <c r="R321" s="90">
        <f t="shared" si="20"/>
        <v>0</v>
      </c>
    </row>
    <row r="322" spans="1:18" x14ac:dyDescent="0.2">
      <c r="A322" s="73" t="str">
        <f t="shared" ref="A322:A385" si="21">C322&amp;"-"&amp;D322</f>
        <v>-</v>
      </c>
      <c r="B322" s="73">
        <v>321</v>
      </c>
      <c r="C322" s="121"/>
      <c r="D322" s="9"/>
      <c r="E322" s="10"/>
      <c r="F322" s="11"/>
      <c r="G322" s="9"/>
      <c r="H322" s="86" t="str">
        <f>IFERROR(VLOOKUP(G322,'Service Details'!$D$5:$F$21,2,TRUE),"")</f>
        <v/>
      </c>
      <c r="I322" s="12"/>
      <c r="J322" s="13"/>
      <c r="K322" s="89">
        <f t="shared" si="18"/>
        <v>0</v>
      </c>
      <c r="L322" s="90">
        <v>0</v>
      </c>
      <c r="M322" s="91">
        <f>IFERROR(IF('Company Details'!$C$9="Yes",(VLOOKUP(Transaction!G322,'Service Details'!$D$5:$F$29,3)),0%),0)</f>
        <v>0</v>
      </c>
      <c r="N322" s="89">
        <f>IFERROR(IF('Company Details'!C328=(VLOOKUP(Transaction!F322,'Customer Details'!$B$3:$D$32,2)),0,L322*M322),0)</f>
        <v>0</v>
      </c>
      <c r="O322" s="92">
        <f>IFERROR(IF('Company Details'!C328=(VLOOKUP(Transaction!F322,'Customer Details'!$B$3:$D$32,2)),L322*M322/2,0),0)</f>
        <v>0</v>
      </c>
      <c r="P322" s="92">
        <f>IFERROR(IF('Company Details'!C328=(VLOOKUP(Transaction!F322,'Customer Details'!$B$3:$D$32,2)),L322*M322/2,0),0)</f>
        <v>0</v>
      </c>
      <c r="Q322" s="89">
        <f t="shared" si="19"/>
        <v>0</v>
      </c>
      <c r="R322" s="90">
        <f t="shared" si="20"/>
        <v>0</v>
      </c>
    </row>
    <row r="323" spans="1:18" x14ac:dyDescent="0.2">
      <c r="A323" s="73" t="str">
        <f t="shared" si="21"/>
        <v>-</v>
      </c>
      <c r="B323" s="73">
        <v>322</v>
      </c>
      <c r="C323" s="121"/>
      <c r="D323" s="9"/>
      <c r="E323" s="10"/>
      <c r="F323" s="11"/>
      <c r="G323" s="9"/>
      <c r="H323" s="86" t="str">
        <f>IFERROR(VLOOKUP(G323,'Service Details'!$D$5:$F$21,2,TRUE),"")</f>
        <v/>
      </c>
      <c r="I323" s="12"/>
      <c r="J323" s="13"/>
      <c r="K323" s="89">
        <f t="shared" ref="K323:K386" si="22">+I323*J323</f>
        <v>0</v>
      </c>
      <c r="L323" s="90">
        <v>0</v>
      </c>
      <c r="M323" s="91">
        <f>IFERROR(IF('Company Details'!$C$9="Yes",(VLOOKUP(Transaction!G323,'Service Details'!$D$5:$F$29,3)),0%),0)</f>
        <v>0</v>
      </c>
      <c r="N323" s="89">
        <f>IFERROR(IF('Company Details'!C329=(VLOOKUP(Transaction!F323,'Customer Details'!$B$3:$D$32,2)),0,L323*M323),0)</f>
        <v>0</v>
      </c>
      <c r="O323" s="92">
        <f>IFERROR(IF('Company Details'!C329=(VLOOKUP(Transaction!F323,'Customer Details'!$B$3:$D$32,2)),L323*M323/2,0),0)</f>
        <v>0</v>
      </c>
      <c r="P323" s="92">
        <f>IFERROR(IF('Company Details'!C329=(VLOOKUP(Transaction!F323,'Customer Details'!$B$3:$D$32,2)),L323*M323/2,0),0)</f>
        <v>0</v>
      </c>
      <c r="Q323" s="89">
        <f t="shared" ref="Q323:Q386" si="23">+N323+O323+P323</f>
        <v>0</v>
      </c>
      <c r="R323" s="90">
        <f t="shared" ref="R323:R386" si="24">+L323+Q323</f>
        <v>0</v>
      </c>
    </row>
    <row r="324" spans="1:18" x14ac:dyDescent="0.2">
      <c r="A324" s="73" t="str">
        <f t="shared" si="21"/>
        <v>-</v>
      </c>
      <c r="B324" s="73">
        <v>323</v>
      </c>
      <c r="C324" s="121"/>
      <c r="D324" s="9"/>
      <c r="E324" s="10"/>
      <c r="F324" s="11"/>
      <c r="G324" s="9"/>
      <c r="H324" s="86" t="str">
        <f>IFERROR(VLOOKUP(G324,'Service Details'!$D$5:$F$21,2,TRUE),"")</f>
        <v/>
      </c>
      <c r="I324" s="12"/>
      <c r="J324" s="13"/>
      <c r="K324" s="89">
        <f t="shared" si="22"/>
        <v>0</v>
      </c>
      <c r="L324" s="90">
        <v>0</v>
      </c>
      <c r="M324" s="91">
        <f>IFERROR(IF('Company Details'!$C$9="Yes",(VLOOKUP(Transaction!G324,'Service Details'!$D$5:$F$29,3)),0%),0)</f>
        <v>0</v>
      </c>
      <c r="N324" s="89">
        <f>IFERROR(IF('Company Details'!C330=(VLOOKUP(Transaction!F324,'Customer Details'!$B$3:$D$32,2)),0,L324*M324),0)</f>
        <v>0</v>
      </c>
      <c r="O324" s="92">
        <f>IFERROR(IF('Company Details'!C330=(VLOOKUP(Transaction!F324,'Customer Details'!$B$3:$D$32,2)),L324*M324/2,0),0)</f>
        <v>0</v>
      </c>
      <c r="P324" s="92">
        <f>IFERROR(IF('Company Details'!C330=(VLOOKUP(Transaction!F324,'Customer Details'!$B$3:$D$32,2)),L324*M324/2,0),0)</f>
        <v>0</v>
      </c>
      <c r="Q324" s="89">
        <f t="shared" si="23"/>
        <v>0</v>
      </c>
      <c r="R324" s="90">
        <f t="shared" si="24"/>
        <v>0</v>
      </c>
    </row>
    <row r="325" spans="1:18" x14ac:dyDescent="0.2">
      <c r="A325" s="73" t="str">
        <f t="shared" si="21"/>
        <v>-</v>
      </c>
      <c r="B325" s="73">
        <v>324</v>
      </c>
      <c r="C325" s="121"/>
      <c r="D325" s="9"/>
      <c r="E325" s="10"/>
      <c r="F325" s="11"/>
      <c r="G325" s="9"/>
      <c r="H325" s="86" t="str">
        <f>IFERROR(VLOOKUP(G325,'Service Details'!$D$5:$F$21,2,TRUE),"")</f>
        <v/>
      </c>
      <c r="I325" s="12"/>
      <c r="J325" s="13"/>
      <c r="K325" s="89">
        <f t="shared" si="22"/>
        <v>0</v>
      </c>
      <c r="L325" s="90">
        <v>0</v>
      </c>
      <c r="M325" s="91">
        <f>IFERROR(IF('Company Details'!$C$9="Yes",(VLOOKUP(Transaction!G325,'Service Details'!$D$5:$F$29,3)),0%),0)</f>
        <v>0</v>
      </c>
      <c r="N325" s="89">
        <f>IFERROR(IF('Company Details'!C331=(VLOOKUP(Transaction!F325,'Customer Details'!$B$3:$D$32,2)),0,L325*M325),0)</f>
        <v>0</v>
      </c>
      <c r="O325" s="92">
        <f>IFERROR(IF('Company Details'!C331=(VLOOKUP(Transaction!F325,'Customer Details'!$B$3:$D$32,2)),L325*M325/2,0),0)</f>
        <v>0</v>
      </c>
      <c r="P325" s="92">
        <f>IFERROR(IF('Company Details'!C331=(VLOOKUP(Transaction!F325,'Customer Details'!$B$3:$D$32,2)),L325*M325/2,0),0)</f>
        <v>0</v>
      </c>
      <c r="Q325" s="89">
        <f t="shared" si="23"/>
        <v>0</v>
      </c>
      <c r="R325" s="90">
        <f t="shared" si="24"/>
        <v>0</v>
      </c>
    </row>
    <row r="326" spans="1:18" x14ac:dyDescent="0.2">
      <c r="A326" s="73" t="str">
        <f t="shared" si="21"/>
        <v>-</v>
      </c>
      <c r="B326" s="73">
        <v>325</v>
      </c>
      <c r="C326" s="121"/>
      <c r="D326" s="9"/>
      <c r="E326" s="10"/>
      <c r="F326" s="11"/>
      <c r="G326" s="9"/>
      <c r="H326" s="86" t="str">
        <f>IFERROR(VLOOKUP(G326,'Service Details'!$D$5:$F$21,2,TRUE),"")</f>
        <v/>
      </c>
      <c r="I326" s="12"/>
      <c r="J326" s="13"/>
      <c r="K326" s="89">
        <f t="shared" si="22"/>
        <v>0</v>
      </c>
      <c r="L326" s="90">
        <v>0</v>
      </c>
      <c r="M326" s="91">
        <f>IFERROR(IF('Company Details'!$C$9="Yes",(VLOOKUP(Transaction!G326,'Service Details'!$D$5:$F$29,3)),0%),0)</f>
        <v>0</v>
      </c>
      <c r="N326" s="89">
        <f>IFERROR(IF('Company Details'!C332=(VLOOKUP(Transaction!F326,'Customer Details'!$B$3:$D$32,2)),0,L326*M326),0)</f>
        <v>0</v>
      </c>
      <c r="O326" s="92">
        <f>IFERROR(IF('Company Details'!C332=(VLOOKUP(Transaction!F326,'Customer Details'!$B$3:$D$32,2)),L326*M326/2,0),0)</f>
        <v>0</v>
      </c>
      <c r="P326" s="92">
        <f>IFERROR(IF('Company Details'!C332=(VLOOKUP(Transaction!F326,'Customer Details'!$B$3:$D$32,2)),L326*M326/2,0),0)</f>
        <v>0</v>
      </c>
      <c r="Q326" s="89">
        <f t="shared" si="23"/>
        <v>0</v>
      </c>
      <c r="R326" s="90">
        <f t="shared" si="24"/>
        <v>0</v>
      </c>
    </row>
    <row r="327" spans="1:18" x14ac:dyDescent="0.2">
      <c r="A327" s="73" t="str">
        <f t="shared" si="21"/>
        <v>-</v>
      </c>
      <c r="B327" s="73">
        <v>326</v>
      </c>
      <c r="C327" s="121"/>
      <c r="D327" s="9"/>
      <c r="E327" s="10"/>
      <c r="F327" s="11"/>
      <c r="G327" s="9"/>
      <c r="H327" s="86" t="str">
        <f>IFERROR(VLOOKUP(G327,'Service Details'!$D$5:$F$21,2,TRUE),"")</f>
        <v/>
      </c>
      <c r="I327" s="12"/>
      <c r="J327" s="13"/>
      <c r="K327" s="89">
        <f t="shared" si="22"/>
        <v>0</v>
      </c>
      <c r="L327" s="90">
        <v>0</v>
      </c>
      <c r="M327" s="91">
        <f>IFERROR(IF('Company Details'!$C$9="Yes",(VLOOKUP(Transaction!G327,'Service Details'!$D$5:$F$29,3)),0%),0)</f>
        <v>0</v>
      </c>
      <c r="N327" s="89">
        <f>IFERROR(IF('Company Details'!C333=(VLOOKUP(Transaction!F327,'Customer Details'!$B$3:$D$32,2)),0,L327*M327),0)</f>
        <v>0</v>
      </c>
      <c r="O327" s="92">
        <f>IFERROR(IF('Company Details'!C333=(VLOOKUP(Transaction!F327,'Customer Details'!$B$3:$D$32,2)),L327*M327/2,0),0)</f>
        <v>0</v>
      </c>
      <c r="P327" s="92">
        <f>IFERROR(IF('Company Details'!C333=(VLOOKUP(Transaction!F327,'Customer Details'!$B$3:$D$32,2)),L327*M327/2,0),0)</f>
        <v>0</v>
      </c>
      <c r="Q327" s="89">
        <f t="shared" si="23"/>
        <v>0</v>
      </c>
      <c r="R327" s="90">
        <f t="shared" si="24"/>
        <v>0</v>
      </c>
    </row>
    <row r="328" spans="1:18" x14ac:dyDescent="0.2">
      <c r="A328" s="73" t="str">
        <f t="shared" si="21"/>
        <v>-</v>
      </c>
      <c r="B328" s="73">
        <v>327</v>
      </c>
      <c r="C328" s="121"/>
      <c r="D328" s="9"/>
      <c r="E328" s="10"/>
      <c r="F328" s="11"/>
      <c r="G328" s="9"/>
      <c r="H328" s="86" t="str">
        <f>IFERROR(VLOOKUP(G328,'Service Details'!$D$5:$F$21,2,TRUE),"")</f>
        <v/>
      </c>
      <c r="I328" s="12"/>
      <c r="J328" s="13"/>
      <c r="K328" s="89">
        <f t="shared" si="22"/>
        <v>0</v>
      </c>
      <c r="L328" s="90">
        <v>0</v>
      </c>
      <c r="M328" s="91">
        <f>IFERROR(IF('Company Details'!$C$9="Yes",(VLOOKUP(Transaction!G328,'Service Details'!$D$5:$F$29,3)),0%),0)</f>
        <v>0</v>
      </c>
      <c r="N328" s="89">
        <f>IFERROR(IF('Company Details'!C334=(VLOOKUP(Transaction!F328,'Customer Details'!$B$3:$D$32,2)),0,L328*M328),0)</f>
        <v>0</v>
      </c>
      <c r="O328" s="92">
        <f>IFERROR(IF('Company Details'!C334=(VLOOKUP(Transaction!F328,'Customer Details'!$B$3:$D$32,2)),L328*M328/2,0),0)</f>
        <v>0</v>
      </c>
      <c r="P328" s="92">
        <f>IFERROR(IF('Company Details'!C334=(VLOOKUP(Transaction!F328,'Customer Details'!$B$3:$D$32,2)),L328*M328/2,0),0)</f>
        <v>0</v>
      </c>
      <c r="Q328" s="89">
        <f t="shared" si="23"/>
        <v>0</v>
      </c>
      <c r="R328" s="90">
        <f t="shared" si="24"/>
        <v>0</v>
      </c>
    </row>
    <row r="329" spans="1:18" x14ac:dyDescent="0.2">
      <c r="A329" s="73" t="str">
        <f t="shared" si="21"/>
        <v>-</v>
      </c>
      <c r="B329" s="73">
        <v>328</v>
      </c>
      <c r="C329" s="121"/>
      <c r="D329" s="9"/>
      <c r="E329" s="10"/>
      <c r="F329" s="11"/>
      <c r="G329" s="9"/>
      <c r="H329" s="86" t="str">
        <f>IFERROR(VLOOKUP(G329,'Service Details'!$D$5:$F$21,2,TRUE),"")</f>
        <v/>
      </c>
      <c r="I329" s="12"/>
      <c r="J329" s="13"/>
      <c r="K329" s="89">
        <f t="shared" si="22"/>
        <v>0</v>
      </c>
      <c r="L329" s="90">
        <v>0</v>
      </c>
      <c r="M329" s="91">
        <f>IFERROR(IF('Company Details'!$C$9="Yes",(VLOOKUP(Transaction!G329,'Service Details'!$D$5:$F$29,3)),0%),0)</f>
        <v>0</v>
      </c>
      <c r="N329" s="89">
        <f>IFERROR(IF('Company Details'!C335=(VLOOKUP(Transaction!F329,'Customer Details'!$B$3:$D$32,2)),0,L329*M329),0)</f>
        <v>0</v>
      </c>
      <c r="O329" s="92">
        <f>IFERROR(IF('Company Details'!C335=(VLOOKUP(Transaction!F329,'Customer Details'!$B$3:$D$32,2)),L329*M329/2,0),0)</f>
        <v>0</v>
      </c>
      <c r="P329" s="92">
        <f>IFERROR(IF('Company Details'!C335=(VLOOKUP(Transaction!F329,'Customer Details'!$B$3:$D$32,2)),L329*M329/2,0),0)</f>
        <v>0</v>
      </c>
      <c r="Q329" s="89">
        <f t="shared" si="23"/>
        <v>0</v>
      </c>
      <c r="R329" s="90">
        <f t="shared" si="24"/>
        <v>0</v>
      </c>
    </row>
    <row r="330" spans="1:18" x14ac:dyDescent="0.2">
      <c r="A330" s="73" t="str">
        <f t="shared" si="21"/>
        <v>-</v>
      </c>
      <c r="B330" s="73">
        <v>329</v>
      </c>
      <c r="C330" s="121"/>
      <c r="D330" s="9"/>
      <c r="E330" s="10"/>
      <c r="F330" s="11"/>
      <c r="G330" s="9"/>
      <c r="H330" s="86" t="str">
        <f>IFERROR(VLOOKUP(G330,'Service Details'!$D$5:$F$21,2,TRUE),"")</f>
        <v/>
      </c>
      <c r="I330" s="12"/>
      <c r="J330" s="13"/>
      <c r="K330" s="89">
        <f t="shared" si="22"/>
        <v>0</v>
      </c>
      <c r="L330" s="90">
        <v>0</v>
      </c>
      <c r="M330" s="91">
        <f>IFERROR(IF('Company Details'!$C$9="Yes",(VLOOKUP(Transaction!G330,'Service Details'!$D$5:$F$29,3)),0%),0)</f>
        <v>0</v>
      </c>
      <c r="N330" s="89">
        <f>IFERROR(IF('Company Details'!C336=(VLOOKUP(Transaction!F330,'Customer Details'!$B$3:$D$32,2)),0,L330*M330),0)</f>
        <v>0</v>
      </c>
      <c r="O330" s="92">
        <f>IFERROR(IF('Company Details'!C336=(VLOOKUP(Transaction!F330,'Customer Details'!$B$3:$D$32,2)),L330*M330/2,0),0)</f>
        <v>0</v>
      </c>
      <c r="P330" s="92">
        <f>IFERROR(IF('Company Details'!C336=(VLOOKUP(Transaction!F330,'Customer Details'!$B$3:$D$32,2)),L330*M330/2,0),0)</f>
        <v>0</v>
      </c>
      <c r="Q330" s="89">
        <f t="shared" si="23"/>
        <v>0</v>
      </c>
      <c r="R330" s="90">
        <f t="shared" si="24"/>
        <v>0</v>
      </c>
    </row>
    <row r="331" spans="1:18" x14ac:dyDescent="0.2">
      <c r="A331" s="73" t="str">
        <f t="shared" si="21"/>
        <v>-</v>
      </c>
      <c r="B331" s="73">
        <v>330</v>
      </c>
      <c r="C331" s="121"/>
      <c r="D331" s="9"/>
      <c r="E331" s="10"/>
      <c r="F331" s="11"/>
      <c r="G331" s="9"/>
      <c r="H331" s="86" t="str">
        <f>IFERROR(VLOOKUP(G331,'Service Details'!$D$5:$F$21,2,TRUE),"")</f>
        <v/>
      </c>
      <c r="I331" s="12"/>
      <c r="J331" s="13"/>
      <c r="K331" s="89">
        <f t="shared" si="22"/>
        <v>0</v>
      </c>
      <c r="L331" s="90">
        <v>0</v>
      </c>
      <c r="M331" s="91">
        <f>IFERROR(IF('Company Details'!$C$9="Yes",(VLOOKUP(Transaction!G331,'Service Details'!$D$5:$F$29,3)),0%),0)</f>
        <v>0</v>
      </c>
      <c r="N331" s="89">
        <f>IFERROR(IF('Company Details'!C337=(VLOOKUP(Transaction!F331,'Customer Details'!$B$3:$D$32,2)),0,L331*M331),0)</f>
        <v>0</v>
      </c>
      <c r="O331" s="92">
        <f>IFERROR(IF('Company Details'!C337=(VLOOKUP(Transaction!F331,'Customer Details'!$B$3:$D$32,2)),L331*M331/2,0),0)</f>
        <v>0</v>
      </c>
      <c r="P331" s="92">
        <f>IFERROR(IF('Company Details'!C337=(VLOOKUP(Transaction!F331,'Customer Details'!$B$3:$D$32,2)),L331*M331/2,0),0)</f>
        <v>0</v>
      </c>
      <c r="Q331" s="89">
        <f t="shared" si="23"/>
        <v>0</v>
      </c>
      <c r="R331" s="90">
        <f t="shared" si="24"/>
        <v>0</v>
      </c>
    </row>
    <row r="332" spans="1:18" x14ac:dyDescent="0.2">
      <c r="A332" s="73" t="str">
        <f t="shared" si="21"/>
        <v>-</v>
      </c>
      <c r="B332" s="73">
        <v>331</v>
      </c>
      <c r="C332" s="121"/>
      <c r="D332" s="9"/>
      <c r="E332" s="10"/>
      <c r="F332" s="11"/>
      <c r="G332" s="9"/>
      <c r="H332" s="86" t="str">
        <f>IFERROR(VLOOKUP(G332,'Service Details'!$D$5:$F$21,2,TRUE),"")</f>
        <v/>
      </c>
      <c r="I332" s="12"/>
      <c r="J332" s="13"/>
      <c r="K332" s="89">
        <f t="shared" si="22"/>
        <v>0</v>
      </c>
      <c r="L332" s="90">
        <v>0</v>
      </c>
      <c r="M332" s="91">
        <f>IFERROR(IF('Company Details'!$C$9="Yes",(VLOOKUP(Transaction!G332,'Service Details'!$D$5:$F$29,3)),0%),0)</f>
        <v>0</v>
      </c>
      <c r="N332" s="89">
        <f>IFERROR(IF('Company Details'!C338=(VLOOKUP(Transaction!F332,'Customer Details'!$B$3:$D$32,2)),0,L332*M332),0)</f>
        <v>0</v>
      </c>
      <c r="O332" s="92">
        <f>IFERROR(IF('Company Details'!C338=(VLOOKUP(Transaction!F332,'Customer Details'!$B$3:$D$32,2)),L332*M332/2,0),0)</f>
        <v>0</v>
      </c>
      <c r="P332" s="92">
        <f>IFERROR(IF('Company Details'!C338=(VLOOKUP(Transaction!F332,'Customer Details'!$B$3:$D$32,2)),L332*M332/2,0),0)</f>
        <v>0</v>
      </c>
      <c r="Q332" s="89">
        <f t="shared" si="23"/>
        <v>0</v>
      </c>
      <c r="R332" s="90">
        <f t="shared" si="24"/>
        <v>0</v>
      </c>
    </row>
    <row r="333" spans="1:18" x14ac:dyDescent="0.2">
      <c r="A333" s="73" t="str">
        <f t="shared" si="21"/>
        <v>-</v>
      </c>
      <c r="B333" s="73">
        <v>332</v>
      </c>
      <c r="C333" s="121"/>
      <c r="D333" s="9"/>
      <c r="E333" s="10"/>
      <c r="F333" s="11"/>
      <c r="G333" s="9"/>
      <c r="H333" s="86" t="str">
        <f>IFERROR(VLOOKUP(G333,'Service Details'!$D$5:$F$21,2,TRUE),"")</f>
        <v/>
      </c>
      <c r="I333" s="12"/>
      <c r="J333" s="13"/>
      <c r="K333" s="89">
        <f t="shared" si="22"/>
        <v>0</v>
      </c>
      <c r="L333" s="90">
        <v>0</v>
      </c>
      <c r="M333" s="91">
        <f>IFERROR(IF('Company Details'!$C$9="Yes",(VLOOKUP(Transaction!G333,'Service Details'!$D$5:$F$29,3)),0%),0)</f>
        <v>0</v>
      </c>
      <c r="N333" s="89">
        <f>IFERROR(IF('Company Details'!C339=(VLOOKUP(Transaction!F333,'Customer Details'!$B$3:$D$32,2)),0,L333*M333),0)</f>
        <v>0</v>
      </c>
      <c r="O333" s="92">
        <f>IFERROR(IF('Company Details'!C339=(VLOOKUP(Transaction!F333,'Customer Details'!$B$3:$D$32,2)),L333*M333/2,0),0)</f>
        <v>0</v>
      </c>
      <c r="P333" s="92">
        <f>IFERROR(IF('Company Details'!C339=(VLOOKUP(Transaction!F333,'Customer Details'!$B$3:$D$32,2)),L333*M333/2,0),0)</f>
        <v>0</v>
      </c>
      <c r="Q333" s="89">
        <f t="shared" si="23"/>
        <v>0</v>
      </c>
      <c r="R333" s="90">
        <f t="shared" si="24"/>
        <v>0</v>
      </c>
    </row>
    <row r="334" spans="1:18" x14ac:dyDescent="0.2">
      <c r="A334" s="73" t="str">
        <f t="shared" si="21"/>
        <v>-</v>
      </c>
      <c r="B334" s="73">
        <v>333</v>
      </c>
      <c r="C334" s="121"/>
      <c r="D334" s="9"/>
      <c r="E334" s="10"/>
      <c r="F334" s="11"/>
      <c r="G334" s="9"/>
      <c r="H334" s="86" t="str">
        <f>IFERROR(VLOOKUP(G334,'Service Details'!$D$5:$F$21,2,TRUE),"")</f>
        <v/>
      </c>
      <c r="I334" s="12"/>
      <c r="J334" s="13"/>
      <c r="K334" s="89">
        <f t="shared" si="22"/>
        <v>0</v>
      </c>
      <c r="L334" s="90">
        <v>0</v>
      </c>
      <c r="M334" s="91">
        <f>IFERROR(IF('Company Details'!$C$9="Yes",(VLOOKUP(Transaction!G334,'Service Details'!$D$5:$F$29,3)),0%),0)</f>
        <v>0</v>
      </c>
      <c r="N334" s="89">
        <f>IFERROR(IF('Company Details'!C340=(VLOOKUP(Transaction!F334,'Customer Details'!$B$3:$D$32,2)),0,L334*M334),0)</f>
        <v>0</v>
      </c>
      <c r="O334" s="92">
        <f>IFERROR(IF('Company Details'!C340=(VLOOKUP(Transaction!F334,'Customer Details'!$B$3:$D$32,2)),L334*M334/2,0),0)</f>
        <v>0</v>
      </c>
      <c r="P334" s="92">
        <f>IFERROR(IF('Company Details'!C340=(VLOOKUP(Transaction!F334,'Customer Details'!$B$3:$D$32,2)),L334*M334/2,0),0)</f>
        <v>0</v>
      </c>
      <c r="Q334" s="89">
        <f t="shared" si="23"/>
        <v>0</v>
      </c>
      <c r="R334" s="90">
        <f t="shared" si="24"/>
        <v>0</v>
      </c>
    </row>
    <row r="335" spans="1:18" x14ac:dyDescent="0.2">
      <c r="A335" s="73" t="str">
        <f t="shared" si="21"/>
        <v>-</v>
      </c>
      <c r="B335" s="73">
        <v>334</v>
      </c>
      <c r="C335" s="121"/>
      <c r="D335" s="9"/>
      <c r="E335" s="10"/>
      <c r="F335" s="11"/>
      <c r="G335" s="9"/>
      <c r="H335" s="86" t="str">
        <f>IFERROR(VLOOKUP(G335,'Service Details'!$D$5:$F$21,2,TRUE),"")</f>
        <v/>
      </c>
      <c r="I335" s="12"/>
      <c r="J335" s="13"/>
      <c r="K335" s="89">
        <f t="shared" si="22"/>
        <v>0</v>
      </c>
      <c r="L335" s="90">
        <v>0</v>
      </c>
      <c r="M335" s="91">
        <f>IFERROR(IF('Company Details'!$C$9="Yes",(VLOOKUP(Transaction!G335,'Service Details'!$D$5:$F$29,3)),0%),0)</f>
        <v>0</v>
      </c>
      <c r="N335" s="89">
        <f>IFERROR(IF('Company Details'!C341=(VLOOKUP(Transaction!F335,'Customer Details'!$B$3:$D$32,2)),0,L335*M335),0)</f>
        <v>0</v>
      </c>
      <c r="O335" s="92">
        <f>IFERROR(IF('Company Details'!C341=(VLOOKUP(Transaction!F335,'Customer Details'!$B$3:$D$32,2)),L335*M335/2,0),0)</f>
        <v>0</v>
      </c>
      <c r="P335" s="92">
        <f>IFERROR(IF('Company Details'!C341=(VLOOKUP(Transaction!F335,'Customer Details'!$B$3:$D$32,2)),L335*M335/2,0),0)</f>
        <v>0</v>
      </c>
      <c r="Q335" s="89">
        <f t="shared" si="23"/>
        <v>0</v>
      </c>
      <c r="R335" s="90">
        <f t="shared" si="24"/>
        <v>0</v>
      </c>
    </row>
    <row r="336" spans="1:18" x14ac:dyDescent="0.2">
      <c r="A336" s="73" t="str">
        <f t="shared" si="21"/>
        <v>-</v>
      </c>
      <c r="B336" s="73">
        <v>335</v>
      </c>
      <c r="C336" s="121"/>
      <c r="D336" s="9"/>
      <c r="E336" s="10"/>
      <c r="F336" s="11"/>
      <c r="G336" s="9"/>
      <c r="H336" s="86" t="str">
        <f>IFERROR(VLOOKUP(G336,'Service Details'!$D$5:$F$21,2,TRUE),"")</f>
        <v/>
      </c>
      <c r="I336" s="12"/>
      <c r="J336" s="13"/>
      <c r="K336" s="89">
        <f t="shared" si="22"/>
        <v>0</v>
      </c>
      <c r="L336" s="90">
        <v>0</v>
      </c>
      <c r="M336" s="91">
        <f>IFERROR(IF('Company Details'!$C$9="Yes",(VLOOKUP(Transaction!G336,'Service Details'!$D$5:$F$29,3)),0%),0)</f>
        <v>0</v>
      </c>
      <c r="N336" s="89">
        <f>IFERROR(IF('Company Details'!C342=(VLOOKUP(Transaction!F336,'Customer Details'!$B$3:$D$32,2)),0,L336*M336),0)</f>
        <v>0</v>
      </c>
      <c r="O336" s="92">
        <f>IFERROR(IF('Company Details'!C342=(VLOOKUP(Transaction!F336,'Customer Details'!$B$3:$D$32,2)),L336*M336/2,0),0)</f>
        <v>0</v>
      </c>
      <c r="P336" s="92">
        <f>IFERROR(IF('Company Details'!C342=(VLOOKUP(Transaction!F336,'Customer Details'!$B$3:$D$32,2)),L336*M336/2,0),0)</f>
        <v>0</v>
      </c>
      <c r="Q336" s="89">
        <f t="shared" si="23"/>
        <v>0</v>
      </c>
      <c r="R336" s="90">
        <f t="shared" si="24"/>
        <v>0</v>
      </c>
    </row>
    <row r="337" spans="1:18" x14ac:dyDescent="0.2">
      <c r="A337" s="73" t="str">
        <f t="shared" si="21"/>
        <v>-</v>
      </c>
      <c r="B337" s="73">
        <v>336</v>
      </c>
      <c r="C337" s="121"/>
      <c r="D337" s="9"/>
      <c r="E337" s="10"/>
      <c r="F337" s="11"/>
      <c r="G337" s="9"/>
      <c r="H337" s="86" t="str">
        <f>IFERROR(VLOOKUP(G337,'Service Details'!$D$5:$F$21,2,TRUE),"")</f>
        <v/>
      </c>
      <c r="I337" s="12"/>
      <c r="J337" s="13"/>
      <c r="K337" s="89">
        <f t="shared" si="22"/>
        <v>0</v>
      </c>
      <c r="L337" s="90">
        <v>0</v>
      </c>
      <c r="M337" s="91">
        <f>IFERROR(IF('Company Details'!$C$9="Yes",(VLOOKUP(Transaction!G337,'Service Details'!$D$5:$F$29,3)),0%),0)</f>
        <v>0</v>
      </c>
      <c r="N337" s="89">
        <f>IFERROR(IF('Company Details'!C343=(VLOOKUP(Transaction!F337,'Customer Details'!$B$3:$D$32,2)),0,L337*M337),0)</f>
        <v>0</v>
      </c>
      <c r="O337" s="92">
        <f>IFERROR(IF('Company Details'!C343=(VLOOKUP(Transaction!F337,'Customer Details'!$B$3:$D$32,2)),L337*M337/2,0),0)</f>
        <v>0</v>
      </c>
      <c r="P337" s="92">
        <f>IFERROR(IF('Company Details'!C343=(VLOOKUP(Transaction!F337,'Customer Details'!$B$3:$D$32,2)),L337*M337/2,0),0)</f>
        <v>0</v>
      </c>
      <c r="Q337" s="89">
        <f t="shared" si="23"/>
        <v>0</v>
      </c>
      <c r="R337" s="90">
        <f t="shared" si="24"/>
        <v>0</v>
      </c>
    </row>
    <row r="338" spans="1:18" x14ac:dyDescent="0.2">
      <c r="A338" s="73" t="str">
        <f t="shared" si="21"/>
        <v>-</v>
      </c>
      <c r="B338" s="73">
        <v>337</v>
      </c>
      <c r="C338" s="121"/>
      <c r="D338" s="9"/>
      <c r="E338" s="10"/>
      <c r="F338" s="11"/>
      <c r="G338" s="9"/>
      <c r="H338" s="86" t="str">
        <f>IFERROR(VLOOKUP(G338,'Service Details'!$D$5:$F$21,2,TRUE),"")</f>
        <v/>
      </c>
      <c r="I338" s="12"/>
      <c r="J338" s="13"/>
      <c r="K338" s="89">
        <f t="shared" si="22"/>
        <v>0</v>
      </c>
      <c r="L338" s="90">
        <v>0</v>
      </c>
      <c r="M338" s="91">
        <f>IFERROR(IF('Company Details'!$C$9="Yes",(VLOOKUP(Transaction!G338,'Service Details'!$D$5:$F$29,3)),0%),0)</f>
        <v>0</v>
      </c>
      <c r="N338" s="89">
        <f>IFERROR(IF('Company Details'!C344=(VLOOKUP(Transaction!F338,'Customer Details'!$B$3:$D$32,2)),0,L338*M338),0)</f>
        <v>0</v>
      </c>
      <c r="O338" s="92">
        <f>IFERROR(IF('Company Details'!C344=(VLOOKUP(Transaction!F338,'Customer Details'!$B$3:$D$32,2)),L338*M338/2,0),0)</f>
        <v>0</v>
      </c>
      <c r="P338" s="92">
        <f>IFERROR(IF('Company Details'!C344=(VLOOKUP(Transaction!F338,'Customer Details'!$B$3:$D$32,2)),L338*M338/2,0),0)</f>
        <v>0</v>
      </c>
      <c r="Q338" s="89">
        <f t="shared" si="23"/>
        <v>0</v>
      </c>
      <c r="R338" s="90">
        <f t="shared" si="24"/>
        <v>0</v>
      </c>
    </row>
    <row r="339" spans="1:18" x14ac:dyDescent="0.2">
      <c r="A339" s="73" t="str">
        <f t="shared" si="21"/>
        <v>-</v>
      </c>
      <c r="B339" s="73">
        <v>338</v>
      </c>
      <c r="C339" s="121"/>
      <c r="D339" s="9"/>
      <c r="E339" s="10"/>
      <c r="F339" s="11"/>
      <c r="G339" s="9"/>
      <c r="H339" s="86" t="str">
        <f>IFERROR(VLOOKUP(G339,'Service Details'!$D$5:$F$21,2,TRUE),"")</f>
        <v/>
      </c>
      <c r="I339" s="12"/>
      <c r="J339" s="13"/>
      <c r="K339" s="89">
        <f t="shared" si="22"/>
        <v>0</v>
      </c>
      <c r="L339" s="90">
        <v>0</v>
      </c>
      <c r="M339" s="91">
        <f>IFERROR(IF('Company Details'!$C$9="Yes",(VLOOKUP(Transaction!G339,'Service Details'!$D$5:$F$29,3)),0%),0)</f>
        <v>0</v>
      </c>
      <c r="N339" s="89">
        <f>IFERROR(IF('Company Details'!C345=(VLOOKUP(Transaction!F339,'Customer Details'!$B$3:$D$32,2)),0,L339*M339),0)</f>
        <v>0</v>
      </c>
      <c r="O339" s="92">
        <f>IFERROR(IF('Company Details'!C345=(VLOOKUP(Transaction!F339,'Customer Details'!$B$3:$D$32,2)),L339*M339/2,0),0)</f>
        <v>0</v>
      </c>
      <c r="P339" s="92">
        <f>IFERROR(IF('Company Details'!C345=(VLOOKUP(Transaction!F339,'Customer Details'!$B$3:$D$32,2)),L339*M339/2,0),0)</f>
        <v>0</v>
      </c>
      <c r="Q339" s="89">
        <f t="shared" si="23"/>
        <v>0</v>
      </c>
      <c r="R339" s="90">
        <f t="shared" si="24"/>
        <v>0</v>
      </c>
    </row>
    <row r="340" spans="1:18" x14ac:dyDescent="0.2">
      <c r="A340" s="73" t="str">
        <f t="shared" si="21"/>
        <v>-</v>
      </c>
      <c r="B340" s="73">
        <v>339</v>
      </c>
      <c r="C340" s="121"/>
      <c r="D340" s="9"/>
      <c r="E340" s="10"/>
      <c r="F340" s="11"/>
      <c r="G340" s="9"/>
      <c r="H340" s="86" t="str">
        <f>IFERROR(VLOOKUP(G340,'Service Details'!$D$5:$F$21,2,TRUE),"")</f>
        <v/>
      </c>
      <c r="I340" s="12"/>
      <c r="J340" s="13"/>
      <c r="K340" s="89">
        <f t="shared" si="22"/>
        <v>0</v>
      </c>
      <c r="L340" s="90">
        <v>0</v>
      </c>
      <c r="M340" s="91">
        <f>IFERROR(IF('Company Details'!$C$9="Yes",(VLOOKUP(Transaction!G340,'Service Details'!$D$5:$F$29,3)),0%),0)</f>
        <v>0</v>
      </c>
      <c r="N340" s="89">
        <f>IFERROR(IF('Company Details'!C346=(VLOOKUP(Transaction!F340,'Customer Details'!$B$3:$D$32,2)),0,L340*M340),0)</f>
        <v>0</v>
      </c>
      <c r="O340" s="92">
        <f>IFERROR(IF('Company Details'!C346=(VLOOKUP(Transaction!F340,'Customer Details'!$B$3:$D$32,2)),L340*M340/2,0),0)</f>
        <v>0</v>
      </c>
      <c r="P340" s="92">
        <f>IFERROR(IF('Company Details'!C346=(VLOOKUP(Transaction!F340,'Customer Details'!$B$3:$D$32,2)),L340*M340/2,0),0)</f>
        <v>0</v>
      </c>
      <c r="Q340" s="89">
        <f t="shared" si="23"/>
        <v>0</v>
      </c>
      <c r="R340" s="90">
        <f t="shared" si="24"/>
        <v>0</v>
      </c>
    </row>
    <row r="341" spans="1:18" x14ac:dyDescent="0.2">
      <c r="A341" s="73" t="str">
        <f t="shared" si="21"/>
        <v>-</v>
      </c>
      <c r="B341" s="73">
        <v>340</v>
      </c>
      <c r="C341" s="121"/>
      <c r="D341" s="9"/>
      <c r="E341" s="10"/>
      <c r="F341" s="11"/>
      <c r="G341" s="9"/>
      <c r="H341" s="86" t="str">
        <f>IFERROR(VLOOKUP(G341,'Service Details'!$D$5:$F$21,2,TRUE),"")</f>
        <v/>
      </c>
      <c r="I341" s="12"/>
      <c r="J341" s="13"/>
      <c r="K341" s="89">
        <f t="shared" si="22"/>
        <v>0</v>
      </c>
      <c r="L341" s="90">
        <v>0</v>
      </c>
      <c r="M341" s="91">
        <f>IFERROR(IF('Company Details'!$C$9="Yes",(VLOOKUP(Transaction!G341,'Service Details'!$D$5:$F$29,3)),0%),0)</f>
        <v>0</v>
      </c>
      <c r="N341" s="89">
        <f>IFERROR(IF('Company Details'!C347=(VLOOKUP(Transaction!F341,'Customer Details'!$B$3:$D$32,2)),0,L341*M341),0)</f>
        <v>0</v>
      </c>
      <c r="O341" s="92">
        <f>IFERROR(IF('Company Details'!C347=(VLOOKUP(Transaction!F341,'Customer Details'!$B$3:$D$32,2)),L341*M341/2,0),0)</f>
        <v>0</v>
      </c>
      <c r="P341" s="92">
        <f>IFERROR(IF('Company Details'!C347=(VLOOKUP(Transaction!F341,'Customer Details'!$B$3:$D$32,2)),L341*M341/2,0),0)</f>
        <v>0</v>
      </c>
      <c r="Q341" s="89">
        <f t="shared" si="23"/>
        <v>0</v>
      </c>
      <c r="R341" s="90">
        <f t="shared" si="24"/>
        <v>0</v>
      </c>
    </row>
    <row r="342" spans="1:18" x14ac:dyDescent="0.2">
      <c r="A342" s="73" t="str">
        <f t="shared" si="21"/>
        <v>-</v>
      </c>
      <c r="B342" s="73">
        <v>341</v>
      </c>
      <c r="C342" s="121"/>
      <c r="D342" s="9"/>
      <c r="E342" s="10"/>
      <c r="F342" s="11"/>
      <c r="G342" s="9"/>
      <c r="H342" s="86" t="str">
        <f>IFERROR(VLOOKUP(G342,'Service Details'!$D$5:$F$21,2,TRUE),"")</f>
        <v/>
      </c>
      <c r="I342" s="12"/>
      <c r="J342" s="13"/>
      <c r="K342" s="89">
        <f t="shared" si="22"/>
        <v>0</v>
      </c>
      <c r="L342" s="90">
        <v>0</v>
      </c>
      <c r="M342" s="91">
        <f>IFERROR(IF('Company Details'!$C$9="Yes",(VLOOKUP(Transaction!G342,'Service Details'!$D$5:$F$29,3)),0%),0)</f>
        <v>0</v>
      </c>
      <c r="N342" s="89">
        <f>IFERROR(IF('Company Details'!C348=(VLOOKUP(Transaction!F342,'Customer Details'!$B$3:$D$32,2)),0,L342*M342),0)</f>
        <v>0</v>
      </c>
      <c r="O342" s="92">
        <f>IFERROR(IF('Company Details'!C348=(VLOOKUP(Transaction!F342,'Customer Details'!$B$3:$D$32,2)),L342*M342/2,0),0)</f>
        <v>0</v>
      </c>
      <c r="P342" s="92">
        <f>IFERROR(IF('Company Details'!C348=(VLOOKUP(Transaction!F342,'Customer Details'!$B$3:$D$32,2)),L342*M342/2,0),0)</f>
        <v>0</v>
      </c>
      <c r="Q342" s="89">
        <f t="shared" si="23"/>
        <v>0</v>
      </c>
      <c r="R342" s="90">
        <f t="shared" si="24"/>
        <v>0</v>
      </c>
    </row>
    <row r="343" spans="1:18" x14ac:dyDescent="0.2">
      <c r="A343" s="73" t="str">
        <f t="shared" si="21"/>
        <v>-</v>
      </c>
      <c r="B343" s="73">
        <v>342</v>
      </c>
      <c r="C343" s="121"/>
      <c r="D343" s="9"/>
      <c r="E343" s="10"/>
      <c r="F343" s="11"/>
      <c r="G343" s="9"/>
      <c r="H343" s="86" t="str">
        <f>IFERROR(VLOOKUP(G343,'Service Details'!$D$5:$F$21,2,TRUE),"")</f>
        <v/>
      </c>
      <c r="I343" s="12"/>
      <c r="J343" s="13"/>
      <c r="K343" s="89">
        <f t="shared" si="22"/>
        <v>0</v>
      </c>
      <c r="L343" s="90">
        <v>0</v>
      </c>
      <c r="M343" s="91">
        <f>IFERROR(IF('Company Details'!$C$9="Yes",(VLOOKUP(Transaction!G343,'Service Details'!$D$5:$F$29,3)),0%),0)</f>
        <v>0</v>
      </c>
      <c r="N343" s="89">
        <f>IFERROR(IF('Company Details'!C349=(VLOOKUP(Transaction!F343,'Customer Details'!$B$3:$D$32,2)),0,L343*M343),0)</f>
        <v>0</v>
      </c>
      <c r="O343" s="92">
        <f>IFERROR(IF('Company Details'!C349=(VLOOKUP(Transaction!F343,'Customer Details'!$B$3:$D$32,2)),L343*M343/2,0),0)</f>
        <v>0</v>
      </c>
      <c r="P343" s="92">
        <f>IFERROR(IF('Company Details'!C349=(VLOOKUP(Transaction!F343,'Customer Details'!$B$3:$D$32,2)),L343*M343/2,0),0)</f>
        <v>0</v>
      </c>
      <c r="Q343" s="89">
        <f t="shared" si="23"/>
        <v>0</v>
      </c>
      <c r="R343" s="90">
        <f t="shared" si="24"/>
        <v>0</v>
      </c>
    </row>
    <row r="344" spans="1:18" x14ac:dyDescent="0.2">
      <c r="A344" s="73" t="str">
        <f t="shared" si="21"/>
        <v>-</v>
      </c>
      <c r="B344" s="73">
        <v>343</v>
      </c>
      <c r="C344" s="121"/>
      <c r="D344" s="9"/>
      <c r="E344" s="10"/>
      <c r="F344" s="11"/>
      <c r="G344" s="9"/>
      <c r="H344" s="86" t="str">
        <f>IFERROR(VLOOKUP(G344,'Service Details'!$D$5:$F$21,2,TRUE),"")</f>
        <v/>
      </c>
      <c r="I344" s="12"/>
      <c r="J344" s="13"/>
      <c r="K344" s="89">
        <f t="shared" si="22"/>
        <v>0</v>
      </c>
      <c r="L344" s="90">
        <v>0</v>
      </c>
      <c r="M344" s="91">
        <f>IFERROR(IF('Company Details'!$C$9="Yes",(VLOOKUP(Transaction!G344,'Service Details'!$D$5:$F$29,3)),0%),0)</f>
        <v>0</v>
      </c>
      <c r="N344" s="89">
        <f>IFERROR(IF('Company Details'!C350=(VLOOKUP(Transaction!F344,'Customer Details'!$B$3:$D$32,2)),0,L344*M344),0)</f>
        <v>0</v>
      </c>
      <c r="O344" s="92">
        <f>IFERROR(IF('Company Details'!C350=(VLOOKUP(Transaction!F344,'Customer Details'!$B$3:$D$32,2)),L344*M344/2,0),0)</f>
        <v>0</v>
      </c>
      <c r="P344" s="92">
        <f>IFERROR(IF('Company Details'!C350=(VLOOKUP(Transaction!F344,'Customer Details'!$B$3:$D$32,2)),L344*M344/2,0),0)</f>
        <v>0</v>
      </c>
      <c r="Q344" s="89">
        <f t="shared" si="23"/>
        <v>0</v>
      </c>
      <c r="R344" s="90">
        <f t="shared" si="24"/>
        <v>0</v>
      </c>
    </row>
    <row r="345" spans="1:18" x14ac:dyDescent="0.2">
      <c r="A345" s="73" t="str">
        <f t="shared" si="21"/>
        <v>-</v>
      </c>
      <c r="B345" s="73">
        <v>344</v>
      </c>
      <c r="C345" s="121"/>
      <c r="D345" s="9"/>
      <c r="E345" s="10"/>
      <c r="F345" s="11"/>
      <c r="G345" s="9"/>
      <c r="H345" s="86" t="str">
        <f>IFERROR(VLOOKUP(G345,'Service Details'!$D$5:$F$21,2,TRUE),"")</f>
        <v/>
      </c>
      <c r="I345" s="12"/>
      <c r="J345" s="13"/>
      <c r="K345" s="89">
        <f t="shared" si="22"/>
        <v>0</v>
      </c>
      <c r="L345" s="90">
        <v>0</v>
      </c>
      <c r="M345" s="91">
        <f>IFERROR(IF('Company Details'!$C$9="Yes",(VLOOKUP(Transaction!G345,'Service Details'!$D$5:$F$29,3)),0%),0)</f>
        <v>0</v>
      </c>
      <c r="N345" s="89">
        <f>IFERROR(IF('Company Details'!C351=(VLOOKUP(Transaction!F345,'Customer Details'!$B$3:$D$32,2)),0,L345*M345),0)</f>
        <v>0</v>
      </c>
      <c r="O345" s="92">
        <f>IFERROR(IF('Company Details'!C351=(VLOOKUP(Transaction!F345,'Customer Details'!$B$3:$D$32,2)),L345*M345/2,0),0)</f>
        <v>0</v>
      </c>
      <c r="P345" s="92">
        <f>IFERROR(IF('Company Details'!C351=(VLOOKUP(Transaction!F345,'Customer Details'!$B$3:$D$32,2)),L345*M345/2,0),0)</f>
        <v>0</v>
      </c>
      <c r="Q345" s="89">
        <f t="shared" si="23"/>
        <v>0</v>
      </c>
      <c r="R345" s="90">
        <f t="shared" si="24"/>
        <v>0</v>
      </c>
    </row>
    <row r="346" spans="1:18" x14ac:dyDescent="0.2">
      <c r="A346" s="73" t="str">
        <f t="shared" si="21"/>
        <v>-</v>
      </c>
      <c r="B346" s="73">
        <v>345</v>
      </c>
      <c r="C346" s="121"/>
      <c r="D346" s="9"/>
      <c r="E346" s="10"/>
      <c r="F346" s="11"/>
      <c r="G346" s="9"/>
      <c r="H346" s="86" t="str">
        <f>IFERROR(VLOOKUP(G346,'Service Details'!$D$5:$F$21,2,TRUE),"")</f>
        <v/>
      </c>
      <c r="I346" s="12"/>
      <c r="J346" s="13"/>
      <c r="K346" s="89">
        <f t="shared" si="22"/>
        <v>0</v>
      </c>
      <c r="L346" s="90">
        <v>0</v>
      </c>
      <c r="M346" s="91">
        <f>IFERROR(IF('Company Details'!$C$9="Yes",(VLOOKUP(Transaction!G346,'Service Details'!$D$5:$F$29,3)),0%),0)</f>
        <v>0</v>
      </c>
      <c r="N346" s="89">
        <f>IFERROR(IF('Company Details'!C352=(VLOOKUP(Transaction!F346,'Customer Details'!$B$3:$D$32,2)),0,L346*M346),0)</f>
        <v>0</v>
      </c>
      <c r="O346" s="92">
        <f>IFERROR(IF('Company Details'!C352=(VLOOKUP(Transaction!F346,'Customer Details'!$B$3:$D$32,2)),L346*M346/2,0),0)</f>
        <v>0</v>
      </c>
      <c r="P346" s="92">
        <f>IFERROR(IF('Company Details'!C352=(VLOOKUP(Transaction!F346,'Customer Details'!$B$3:$D$32,2)),L346*M346/2,0),0)</f>
        <v>0</v>
      </c>
      <c r="Q346" s="89">
        <f t="shared" si="23"/>
        <v>0</v>
      </c>
      <c r="R346" s="90">
        <f t="shared" si="24"/>
        <v>0</v>
      </c>
    </row>
    <row r="347" spans="1:18" x14ac:dyDescent="0.2">
      <c r="A347" s="73" t="str">
        <f t="shared" si="21"/>
        <v>-</v>
      </c>
      <c r="B347" s="73">
        <v>346</v>
      </c>
      <c r="C347" s="121"/>
      <c r="D347" s="9"/>
      <c r="E347" s="10"/>
      <c r="F347" s="11"/>
      <c r="G347" s="9"/>
      <c r="H347" s="86" t="str">
        <f>IFERROR(VLOOKUP(G347,'Service Details'!$D$5:$F$21,2,TRUE),"")</f>
        <v/>
      </c>
      <c r="I347" s="12"/>
      <c r="J347" s="13"/>
      <c r="K347" s="89">
        <f t="shared" si="22"/>
        <v>0</v>
      </c>
      <c r="L347" s="90">
        <v>0</v>
      </c>
      <c r="M347" s="91">
        <f>IFERROR(IF('Company Details'!$C$9="Yes",(VLOOKUP(Transaction!G347,'Service Details'!$D$5:$F$29,3)),0%),0)</f>
        <v>0</v>
      </c>
      <c r="N347" s="89">
        <f>IFERROR(IF('Company Details'!C353=(VLOOKUP(Transaction!F347,'Customer Details'!$B$3:$D$32,2)),0,L347*M347),0)</f>
        <v>0</v>
      </c>
      <c r="O347" s="92">
        <f>IFERROR(IF('Company Details'!C353=(VLOOKUP(Transaction!F347,'Customer Details'!$B$3:$D$32,2)),L347*M347/2,0),0)</f>
        <v>0</v>
      </c>
      <c r="P347" s="92">
        <f>IFERROR(IF('Company Details'!C353=(VLOOKUP(Transaction!F347,'Customer Details'!$B$3:$D$32,2)),L347*M347/2,0),0)</f>
        <v>0</v>
      </c>
      <c r="Q347" s="89">
        <f t="shared" si="23"/>
        <v>0</v>
      </c>
      <c r="R347" s="90">
        <f t="shared" si="24"/>
        <v>0</v>
      </c>
    </row>
    <row r="348" spans="1:18" x14ac:dyDescent="0.2">
      <c r="A348" s="73" t="str">
        <f t="shared" si="21"/>
        <v>-</v>
      </c>
      <c r="B348" s="73">
        <v>347</v>
      </c>
      <c r="C348" s="121"/>
      <c r="D348" s="9"/>
      <c r="E348" s="10"/>
      <c r="F348" s="11"/>
      <c r="G348" s="9"/>
      <c r="H348" s="86" t="str">
        <f>IFERROR(VLOOKUP(G348,'Service Details'!$D$5:$F$21,2,TRUE),"")</f>
        <v/>
      </c>
      <c r="I348" s="12"/>
      <c r="J348" s="13"/>
      <c r="K348" s="89">
        <f t="shared" si="22"/>
        <v>0</v>
      </c>
      <c r="L348" s="90">
        <v>0</v>
      </c>
      <c r="M348" s="91">
        <f>IFERROR(IF('Company Details'!$C$9="Yes",(VLOOKUP(Transaction!G348,'Service Details'!$D$5:$F$29,3)),0%),0)</f>
        <v>0</v>
      </c>
      <c r="N348" s="89">
        <f>IFERROR(IF('Company Details'!C354=(VLOOKUP(Transaction!F348,'Customer Details'!$B$3:$D$32,2)),0,L348*M348),0)</f>
        <v>0</v>
      </c>
      <c r="O348" s="92">
        <f>IFERROR(IF('Company Details'!C354=(VLOOKUP(Transaction!F348,'Customer Details'!$B$3:$D$32,2)),L348*M348/2,0),0)</f>
        <v>0</v>
      </c>
      <c r="P348" s="92">
        <f>IFERROR(IF('Company Details'!C354=(VLOOKUP(Transaction!F348,'Customer Details'!$B$3:$D$32,2)),L348*M348/2,0),0)</f>
        <v>0</v>
      </c>
      <c r="Q348" s="89">
        <f t="shared" si="23"/>
        <v>0</v>
      </c>
      <c r="R348" s="90">
        <f t="shared" si="24"/>
        <v>0</v>
      </c>
    </row>
    <row r="349" spans="1:18" x14ac:dyDescent="0.2">
      <c r="A349" s="73" t="str">
        <f t="shared" si="21"/>
        <v>-</v>
      </c>
      <c r="B349" s="73">
        <v>348</v>
      </c>
      <c r="C349" s="121"/>
      <c r="D349" s="9"/>
      <c r="E349" s="10"/>
      <c r="F349" s="11"/>
      <c r="G349" s="9"/>
      <c r="H349" s="86" t="str">
        <f>IFERROR(VLOOKUP(G349,'Service Details'!$D$5:$F$21,2,TRUE),"")</f>
        <v/>
      </c>
      <c r="I349" s="12"/>
      <c r="J349" s="13"/>
      <c r="K349" s="89">
        <f t="shared" si="22"/>
        <v>0</v>
      </c>
      <c r="L349" s="90">
        <v>0</v>
      </c>
      <c r="M349" s="91">
        <f>IFERROR(IF('Company Details'!$C$9="Yes",(VLOOKUP(Transaction!G349,'Service Details'!$D$5:$F$29,3)),0%),0)</f>
        <v>0</v>
      </c>
      <c r="N349" s="89">
        <f>IFERROR(IF('Company Details'!C355=(VLOOKUP(Transaction!F349,'Customer Details'!$B$3:$D$32,2)),0,L349*M349),0)</f>
        <v>0</v>
      </c>
      <c r="O349" s="92">
        <f>IFERROR(IF('Company Details'!C355=(VLOOKUP(Transaction!F349,'Customer Details'!$B$3:$D$32,2)),L349*M349/2,0),0)</f>
        <v>0</v>
      </c>
      <c r="P349" s="92">
        <f>IFERROR(IF('Company Details'!C355=(VLOOKUP(Transaction!F349,'Customer Details'!$B$3:$D$32,2)),L349*M349/2,0),0)</f>
        <v>0</v>
      </c>
      <c r="Q349" s="89">
        <f t="shared" si="23"/>
        <v>0</v>
      </c>
      <c r="R349" s="90">
        <f t="shared" si="24"/>
        <v>0</v>
      </c>
    </row>
    <row r="350" spans="1:18" x14ac:dyDescent="0.2">
      <c r="A350" s="73" t="str">
        <f t="shared" si="21"/>
        <v>-</v>
      </c>
      <c r="B350" s="73">
        <v>349</v>
      </c>
      <c r="C350" s="121"/>
      <c r="D350" s="9"/>
      <c r="E350" s="10"/>
      <c r="F350" s="11"/>
      <c r="G350" s="9"/>
      <c r="H350" s="86" t="str">
        <f>IFERROR(VLOOKUP(G350,'Service Details'!$D$5:$F$21,2,TRUE),"")</f>
        <v/>
      </c>
      <c r="I350" s="12"/>
      <c r="J350" s="13"/>
      <c r="K350" s="89">
        <f t="shared" si="22"/>
        <v>0</v>
      </c>
      <c r="L350" s="90">
        <v>0</v>
      </c>
      <c r="M350" s="91">
        <f>IFERROR(IF('Company Details'!$C$9="Yes",(VLOOKUP(Transaction!G350,'Service Details'!$D$5:$F$29,3)),0%),0)</f>
        <v>0</v>
      </c>
      <c r="N350" s="89">
        <f>IFERROR(IF('Company Details'!C356=(VLOOKUP(Transaction!F350,'Customer Details'!$B$3:$D$32,2)),0,L350*M350),0)</f>
        <v>0</v>
      </c>
      <c r="O350" s="92">
        <f>IFERROR(IF('Company Details'!C356=(VLOOKUP(Transaction!F350,'Customer Details'!$B$3:$D$32,2)),L350*M350/2,0),0)</f>
        <v>0</v>
      </c>
      <c r="P350" s="92">
        <f>IFERROR(IF('Company Details'!C356=(VLOOKUP(Transaction!F350,'Customer Details'!$B$3:$D$32,2)),L350*M350/2,0),0)</f>
        <v>0</v>
      </c>
      <c r="Q350" s="89">
        <f t="shared" si="23"/>
        <v>0</v>
      </c>
      <c r="R350" s="90">
        <f t="shared" si="24"/>
        <v>0</v>
      </c>
    </row>
    <row r="351" spans="1:18" x14ac:dyDescent="0.2">
      <c r="A351" s="73" t="str">
        <f t="shared" si="21"/>
        <v>-</v>
      </c>
      <c r="B351" s="73">
        <v>350</v>
      </c>
      <c r="C351" s="121"/>
      <c r="D351" s="9"/>
      <c r="E351" s="10"/>
      <c r="F351" s="11"/>
      <c r="G351" s="9"/>
      <c r="H351" s="86" t="str">
        <f>IFERROR(VLOOKUP(G351,'Service Details'!$D$5:$F$21,2,TRUE),"")</f>
        <v/>
      </c>
      <c r="I351" s="12"/>
      <c r="J351" s="13"/>
      <c r="K351" s="89">
        <f t="shared" si="22"/>
        <v>0</v>
      </c>
      <c r="L351" s="90">
        <v>0</v>
      </c>
      <c r="M351" s="91">
        <f>IFERROR(IF('Company Details'!$C$9="Yes",(VLOOKUP(Transaction!G351,'Service Details'!$D$5:$F$29,3)),0%),0)</f>
        <v>0</v>
      </c>
      <c r="N351" s="89">
        <f>IFERROR(IF('Company Details'!C357=(VLOOKUP(Transaction!F351,'Customer Details'!$B$3:$D$32,2)),0,L351*M351),0)</f>
        <v>0</v>
      </c>
      <c r="O351" s="92">
        <f>IFERROR(IF('Company Details'!C357=(VLOOKUP(Transaction!F351,'Customer Details'!$B$3:$D$32,2)),L351*M351/2,0),0)</f>
        <v>0</v>
      </c>
      <c r="P351" s="92">
        <f>IFERROR(IF('Company Details'!C357=(VLOOKUP(Transaction!F351,'Customer Details'!$B$3:$D$32,2)),L351*M351/2,0),0)</f>
        <v>0</v>
      </c>
      <c r="Q351" s="89">
        <f t="shared" si="23"/>
        <v>0</v>
      </c>
      <c r="R351" s="90">
        <f t="shared" si="24"/>
        <v>0</v>
      </c>
    </row>
    <row r="352" spans="1:18" x14ac:dyDescent="0.2">
      <c r="A352" s="73" t="str">
        <f t="shared" si="21"/>
        <v>-</v>
      </c>
      <c r="B352" s="73">
        <v>351</v>
      </c>
      <c r="C352" s="121"/>
      <c r="D352" s="9"/>
      <c r="E352" s="10"/>
      <c r="F352" s="11"/>
      <c r="G352" s="9"/>
      <c r="H352" s="86" t="str">
        <f>IFERROR(VLOOKUP(G352,'Service Details'!$D$5:$F$21,2,TRUE),"")</f>
        <v/>
      </c>
      <c r="I352" s="12"/>
      <c r="J352" s="13"/>
      <c r="K352" s="89">
        <f t="shared" si="22"/>
        <v>0</v>
      </c>
      <c r="L352" s="90">
        <v>0</v>
      </c>
      <c r="M352" s="91">
        <f>IFERROR(IF('Company Details'!$C$9="Yes",(VLOOKUP(Transaction!G352,'Service Details'!$D$5:$F$29,3)),0%),0)</f>
        <v>0</v>
      </c>
      <c r="N352" s="89">
        <f>IFERROR(IF('Company Details'!C358=(VLOOKUP(Transaction!F352,'Customer Details'!$B$3:$D$32,2)),0,L352*M352),0)</f>
        <v>0</v>
      </c>
      <c r="O352" s="92">
        <f>IFERROR(IF('Company Details'!C358=(VLOOKUP(Transaction!F352,'Customer Details'!$B$3:$D$32,2)),L352*M352/2,0),0)</f>
        <v>0</v>
      </c>
      <c r="P352" s="92">
        <f>IFERROR(IF('Company Details'!C358=(VLOOKUP(Transaction!F352,'Customer Details'!$B$3:$D$32,2)),L352*M352/2,0),0)</f>
        <v>0</v>
      </c>
      <c r="Q352" s="89">
        <f t="shared" si="23"/>
        <v>0</v>
      </c>
      <c r="R352" s="90">
        <f t="shared" si="24"/>
        <v>0</v>
      </c>
    </row>
    <row r="353" spans="1:18" x14ac:dyDescent="0.2">
      <c r="A353" s="73" t="str">
        <f t="shared" si="21"/>
        <v>-</v>
      </c>
      <c r="B353" s="73">
        <v>352</v>
      </c>
      <c r="C353" s="121"/>
      <c r="D353" s="9"/>
      <c r="E353" s="10"/>
      <c r="F353" s="11"/>
      <c r="G353" s="9"/>
      <c r="H353" s="86" t="str">
        <f>IFERROR(VLOOKUP(G353,'Service Details'!$D$5:$F$21,2,TRUE),"")</f>
        <v/>
      </c>
      <c r="I353" s="12"/>
      <c r="J353" s="13"/>
      <c r="K353" s="89">
        <f t="shared" si="22"/>
        <v>0</v>
      </c>
      <c r="L353" s="90">
        <v>0</v>
      </c>
      <c r="M353" s="91">
        <f>IFERROR(IF('Company Details'!$C$9="Yes",(VLOOKUP(Transaction!G353,'Service Details'!$D$5:$F$29,3)),0%),0)</f>
        <v>0</v>
      </c>
      <c r="N353" s="89">
        <f>IFERROR(IF('Company Details'!C359=(VLOOKUP(Transaction!F353,'Customer Details'!$B$3:$D$32,2)),0,L353*M353),0)</f>
        <v>0</v>
      </c>
      <c r="O353" s="92">
        <f>IFERROR(IF('Company Details'!C359=(VLOOKUP(Transaction!F353,'Customer Details'!$B$3:$D$32,2)),L353*M353/2,0),0)</f>
        <v>0</v>
      </c>
      <c r="P353" s="92">
        <f>IFERROR(IF('Company Details'!C359=(VLOOKUP(Transaction!F353,'Customer Details'!$B$3:$D$32,2)),L353*M353/2,0),0)</f>
        <v>0</v>
      </c>
      <c r="Q353" s="89">
        <f t="shared" si="23"/>
        <v>0</v>
      </c>
      <c r="R353" s="90">
        <f t="shared" si="24"/>
        <v>0</v>
      </c>
    </row>
    <row r="354" spans="1:18" x14ac:dyDescent="0.2">
      <c r="A354" s="73" t="str">
        <f t="shared" si="21"/>
        <v>-</v>
      </c>
      <c r="B354" s="73">
        <v>353</v>
      </c>
      <c r="C354" s="121"/>
      <c r="D354" s="9"/>
      <c r="E354" s="10"/>
      <c r="F354" s="11"/>
      <c r="G354" s="9"/>
      <c r="H354" s="86" t="str">
        <f>IFERROR(VLOOKUP(G354,'Service Details'!$D$5:$F$21,2,TRUE),"")</f>
        <v/>
      </c>
      <c r="I354" s="12"/>
      <c r="J354" s="13"/>
      <c r="K354" s="89">
        <f t="shared" si="22"/>
        <v>0</v>
      </c>
      <c r="L354" s="90">
        <v>0</v>
      </c>
      <c r="M354" s="91">
        <f>IFERROR(IF('Company Details'!$C$9="Yes",(VLOOKUP(Transaction!G354,'Service Details'!$D$5:$F$29,3)),0%),0)</f>
        <v>0</v>
      </c>
      <c r="N354" s="89">
        <f>IFERROR(IF('Company Details'!C360=(VLOOKUP(Transaction!F354,'Customer Details'!$B$3:$D$32,2)),0,L354*M354),0)</f>
        <v>0</v>
      </c>
      <c r="O354" s="92">
        <f>IFERROR(IF('Company Details'!C360=(VLOOKUP(Transaction!F354,'Customer Details'!$B$3:$D$32,2)),L354*M354/2,0),0)</f>
        <v>0</v>
      </c>
      <c r="P354" s="92">
        <f>IFERROR(IF('Company Details'!C360=(VLOOKUP(Transaction!F354,'Customer Details'!$B$3:$D$32,2)),L354*M354/2,0),0)</f>
        <v>0</v>
      </c>
      <c r="Q354" s="89">
        <f t="shared" si="23"/>
        <v>0</v>
      </c>
      <c r="R354" s="90">
        <f t="shared" si="24"/>
        <v>0</v>
      </c>
    </row>
    <row r="355" spans="1:18" x14ac:dyDescent="0.2">
      <c r="A355" s="73" t="str">
        <f t="shared" si="21"/>
        <v>-</v>
      </c>
      <c r="B355" s="73">
        <v>354</v>
      </c>
      <c r="C355" s="121"/>
      <c r="D355" s="9"/>
      <c r="E355" s="10"/>
      <c r="F355" s="11"/>
      <c r="G355" s="9"/>
      <c r="H355" s="86" t="str">
        <f>IFERROR(VLOOKUP(G355,'Service Details'!$D$5:$F$21,2,TRUE),"")</f>
        <v/>
      </c>
      <c r="I355" s="12"/>
      <c r="J355" s="13"/>
      <c r="K355" s="89">
        <f t="shared" si="22"/>
        <v>0</v>
      </c>
      <c r="L355" s="90">
        <v>0</v>
      </c>
      <c r="M355" s="91">
        <f>IFERROR(IF('Company Details'!$C$9="Yes",(VLOOKUP(Transaction!G355,'Service Details'!$D$5:$F$29,3)),0%),0)</f>
        <v>0</v>
      </c>
      <c r="N355" s="89">
        <f>IFERROR(IF('Company Details'!C361=(VLOOKUP(Transaction!F355,'Customer Details'!$B$3:$D$32,2)),0,L355*M355),0)</f>
        <v>0</v>
      </c>
      <c r="O355" s="92">
        <f>IFERROR(IF('Company Details'!C361=(VLOOKUP(Transaction!F355,'Customer Details'!$B$3:$D$32,2)),L355*M355/2,0),0)</f>
        <v>0</v>
      </c>
      <c r="P355" s="92">
        <f>IFERROR(IF('Company Details'!C361=(VLOOKUP(Transaction!F355,'Customer Details'!$B$3:$D$32,2)),L355*M355/2,0),0)</f>
        <v>0</v>
      </c>
      <c r="Q355" s="89">
        <f t="shared" si="23"/>
        <v>0</v>
      </c>
      <c r="R355" s="90">
        <f t="shared" si="24"/>
        <v>0</v>
      </c>
    </row>
    <row r="356" spans="1:18" x14ac:dyDescent="0.2">
      <c r="A356" s="73" t="str">
        <f t="shared" si="21"/>
        <v>-</v>
      </c>
      <c r="B356" s="73">
        <v>355</v>
      </c>
      <c r="C356" s="121"/>
      <c r="D356" s="9"/>
      <c r="E356" s="10"/>
      <c r="F356" s="11"/>
      <c r="G356" s="9"/>
      <c r="H356" s="86" t="str">
        <f>IFERROR(VLOOKUP(G356,'Service Details'!$D$5:$F$21,2,TRUE),"")</f>
        <v/>
      </c>
      <c r="I356" s="12"/>
      <c r="J356" s="13"/>
      <c r="K356" s="89">
        <f t="shared" si="22"/>
        <v>0</v>
      </c>
      <c r="L356" s="90">
        <v>0</v>
      </c>
      <c r="M356" s="91">
        <f>IFERROR(IF('Company Details'!$C$9="Yes",(VLOOKUP(Transaction!G356,'Service Details'!$D$5:$F$29,3)),0%),0)</f>
        <v>0</v>
      </c>
      <c r="N356" s="89">
        <f>IFERROR(IF('Company Details'!C362=(VLOOKUP(Transaction!F356,'Customer Details'!$B$3:$D$32,2)),0,L356*M356),0)</f>
        <v>0</v>
      </c>
      <c r="O356" s="92">
        <f>IFERROR(IF('Company Details'!C362=(VLOOKUP(Transaction!F356,'Customer Details'!$B$3:$D$32,2)),L356*M356/2,0),0)</f>
        <v>0</v>
      </c>
      <c r="P356" s="92">
        <f>IFERROR(IF('Company Details'!C362=(VLOOKUP(Transaction!F356,'Customer Details'!$B$3:$D$32,2)),L356*M356/2,0),0)</f>
        <v>0</v>
      </c>
      <c r="Q356" s="89">
        <f t="shared" si="23"/>
        <v>0</v>
      </c>
      <c r="R356" s="90">
        <f t="shared" si="24"/>
        <v>0</v>
      </c>
    </row>
    <row r="357" spans="1:18" x14ac:dyDescent="0.2">
      <c r="A357" s="73" t="str">
        <f t="shared" si="21"/>
        <v>-</v>
      </c>
      <c r="B357" s="73">
        <v>356</v>
      </c>
      <c r="C357" s="121"/>
      <c r="D357" s="9"/>
      <c r="E357" s="10"/>
      <c r="F357" s="11"/>
      <c r="G357" s="9"/>
      <c r="H357" s="86" t="str">
        <f>IFERROR(VLOOKUP(G357,'Service Details'!$D$5:$F$21,2,TRUE),"")</f>
        <v/>
      </c>
      <c r="I357" s="12"/>
      <c r="J357" s="13"/>
      <c r="K357" s="89">
        <f t="shared" si="22"/>
        <v>0</v>
      </c>
      <c r="L357" s="90">
        <v>0</v>
      </c>
      <c r="M357" s="91">
        <f>IFERROR(IF('Company Details'!$C$9="Yes",(VLOOKUP(Transaction!G357,'Service Details'!$D$5:$F$29,3)),0%),0)</f>
        <v>0</v>
      </c>
      <c r="N357" s="89">
        <f>IFERROR(IF('Company Details'!C363=(VLOOKUP(Transaction!F357,'Customer Details'!$B$3:$D$32,2)),0,L357*M357),0)</f>
        <v>0</v>
      </c>
      <c r="O357" s="92">
        <f>IFERROR(IF('Company Details'!C363=(VLOOKUP(Transaction!F357,'Customer Details'!$B$3:$D$32,2)),L357*M357/2,0),0)</f>
        <v>0</v>
      </c>
      <c r="P357" s="92">
        <f>IFERROR(IF('Company Details'!C363=(VLOOKUP(Transaction!F357,'Customer Details'!$B$3:$D$32,2)),L357*M357/2,0),0)</f>
        <v>0</v>
      </c>
      <c r="Q357" s="89">
        <f t="shared" si="23"/>
        <v>0</v>
      </c>
      <c r="R357" s="90">
        <f t="shared" si="24"/>
        <v>0</v>
      </c>
    </row>
    <row r="358" spans="1:18" x14ac:dyDescent="0.2">
      <c r="A358" s="73" t="str">
        <f t="shared" si="21"/>
        <v>-</v>
      </c>
      <c r="B358" s="73">
        <v>357</v>
      </c>
      <c r="C358" s="121"/>
      <c r="D358" s="9"/>
      <c r="E358" s="10"/>
      <c r="F358" s="11"/>
      <c r="G358" s="9"/>
      <c r="H358" s="86" t="str">
        <f>IFERROR(VLOOKUP(G358,'Service Details'!$D$5:$F$21,2,TRUE),"")</f>
        <v/>
      </c>
      <c r="I358" s="12"/>
      <c r="J358" s="13"/>
      <c r="K358" s="89">
        <f t="shared" si="22"/>
        <v>0</v>
      </c>
      <c r="L358" s="90">
        <v>0</v>
      </c>
      <c r="M358" s="91">
        <f>IFERROR(IF('Company Details'!$C$9="Yes",(VLOOKUP(Transaction!G358,'Service Details'!$D$5:$F$29,3)),0%),0)</f>
        <v>0</v>
      </c>
      <c r="N358" s="89">
        <f>IFERROR(IF('Company Details'!C364=(VLOOKUP(Transaction!F358,'Customer Details'!$B$3:$D$32,2)),0,L358*M358),0)</f>
        <v>0</v>
      </c>
      <c r="O358" s="92">
        <f>IFERROR(IF('Company Details'!C364=(VLOOKUP(Transaction!F358,'Customer Details'!$B$3:$D$32,2)),L358*M358/2,0),0)</f>
        <v>0</v>
      </c>
      <c r="P358" s="92">
        <f>IFERROR(IF('Company Details'!C364=(VLOOKUP(Transaction!F358,'Customer Details'!$B$3:$D$32,2)),L358*M358/2,0),0)</f>
        <v>0</v>
      </c>
      <c r="Q358" s="89">
        <f t="shared" si="23"/>
        <v>0</v>
      </c>
      <c r="R358" s="90">
        <f t="shared" si="24"/>
        <v>0</v>
      </c>
    </row>
    <row r="359" spans="1:18" x14ac:dyDescent="0.2">
      <c r="A359" s="73" t="str">
        <f t="shared" si="21"/>
        <v>-</v>
      </c>
      <c r="B359" s="73">
        <v>358</v>
      </c>
      <c r="C359" s="121"/>
      <c r="D359" s="9"/>
      <c r="E359" s="10"/>
      <c r="F359" s="11"/>
      <c r="G359" s="9"/>
      <c r="H359" s="86" t="str">
        <f>IFERROR(VLOOKUP(G359,'Service Details'!$D$5:$F$21,2,TRUE),"")</f>
        <v/>
      </c>
      <c r="I359" s="12"/>
      <c r="J359" s="13"/>
      <c r="K359" s="89">
        <f t="shared" si="22"/>
        <v>0</v>
      </c>
      <c r="L359" s="90">
        <v>0</v>
      </c>
      <c r="M359" s="91">
        <f>IFERROR(IF('Company Details'!$C$9="Yes",(VLOOKUP(Transaction!G359,'Service Details'!$D$5:$F$29,3)),0%),0)</f>
        <v>0</v>
      </c>
      <c r="N359" s="89">
        <f>IFERROR(IF('Company Details'!C365=(VLOOKUP(Transaction!F359,'Customer Details'!$B$3:$D$32,2)),0,L359*M359),0)</f>
        <v>0</v>
      </c>
      <c r="O359" s="92">
        <f>IFERROR(IF('Company Details'!C365=(VLOOKUP(Transaction!F359,'Customer Details'!$B$3:$D$32,2)),L359*M359/2,0),0)</f>
        <v>0</v>
      </c>
      <c r="P359" s="92">
        <f>IFERROR(IF('Company Details'!C365=(VLOOKUP(Transaction!F359,'Customer Details'!$B$3:$D$32,2)),L359*M359/2,0),0)</f>
        <v>0</v>
      </c>
      <c r="Q359" s="89">
        <f t="shared" si="23"/>
        <v>0</v>
      </c>
      <c r="R359" s="90">
        <f t="shared" si="24"/>
        <v>0</v>
      </c>
    </row>
    <row r="360" spans="1:18" x14ac:dyDescent="0.2">
      <c r="A360" s="73" t="str">
        <f t="shared" si="21"/>
        <v>-</v>
      </c>
      <c r="B360" s="73">
        <v>359</v>
      </c>
      <c r="C360" s="121"/>
      <c r="D360" s="9"/>
      <c r="E360" s="10"/>
      <c r="F360" s="11"/>
      <c r="G360" s="9"/>
      <c r="H360" s="86" t="str">
        <f>IFERROR(VLOOKUP(G360,'Service Details'!$D$5:$F$21,2,TRUE),"")</f>
        <v/>
      </c>
      <c r="I360" s="12"/>
      <c r="J360" s="13"/>
      <c r="K360" s="89">
        <f t="shared" si="22"/>
        <v>0</v>
      </c>
      <c r="L360" s="90">
        <v>0</v>
      </c>
      <c r="M360" s="91">
        <f>IFERROR(IF('Company Details'!$C$9="Yes",(VLOOKUP(Transaction!G360,'Service Details'!$D$5:$F$29,3)),0%),0)</f>
        <v>0</v>
      </c>
      <c r="N360" s="89">
        <f>IFERROR(IF('Company Details'!C366=(VLOOKUP(Transaction!F360,'Customer Details'!$B$3:$D$32,2)),0,L360*M360),0)</f>
        <v>0</v>
      </c>
      <c r="O360" s="92">
        <f>IFERROR(IF('Company Details'!C366=(VLOOKUP(Transaction!F360,'Customer Details'!$B$3:$D$32,2)),L360*M360/2,0),0)</f>
        <v>0</v>
      </c>
      <c r="P360" s="92">
        <f>IFERROR(IF('Company Details'!C366=(VLOOKUP(Transaction!F360,'Customer Details'!$B$3:$D$32,2)),L360*M360/2,0),0)</f>
        <v>0</v>
      </c>
      <c r="Q360" s="89">
        <f t="shared" si="23"/>
        <v>0</v>
      </c>
      <c r="R360" s="90">
        <f t="shared" si="24"/>
        <v>0</v>
      </c>
    </row>
    <row r="361" spans="1:18" x14ac:dyDescent="0.2">
      <c r="A361" s="73" t="str">
        <f t="shared" si="21"/>
        <v>-</v>
      </c>
      <c r="B361" s="73">
        <v>360</v>
      </c>
      <c r="C361" s="121"/>
      <c r="D361" s="9"/>
      <c r="E361" s="10"/>
      <c r="F361" s="11"/>
      <c r="G361" s="9"/>
      <c r="H361" s="86" t="str">
        <f>IFERROR(VLOOKUP(G361,'Service Details'!$D$5:$F$21,2,TRUE),"")</f>
        <v/>
      </c>
      <c r="I361" s="12"/>
      <c r="J361" s="13"/>
      <c r="K361" s="89">
        <f t="shared" si="22"/>
        <v>0</v>
      </c>
      <c r="L361" s="90">
        <v>0</v>
      </c>
      <c r="M361" s="91">
        <f>IFERROR(IF('Company Details'!$C$9="Yes",(VLOOKUP(Transaction!G361,'Service Details'!$D$5:$F$29,3)),0%),0)</f>
        <v>0</v>
      </c>
      <c r="N361" s="89">
        <f>IFERROR(IF('Company Details'!C367=(VLOOKUP(Transaction!F361,'Customer Details'!$B$3:$D$32,2)),0,L361*M361),0)</f>
        <v>0</v>
      </c>
      <c r="O361" s="92">
        <f>IFERROR(IF('Company Details'!C367=(VLOOKUP(Transaction!F361,'Customer Details'!$B$3:$D$32,2)),L361*M361/2,0),0)</f>
        <v>0</v>
      </c>
      <c r="P361" s="92">
        <f>IFERROR(IF('Company Details'!C367=(VLOOKUP(Transaction!F361,'Customer Details'!$B$3:$D$32,2)),L361*M361/2,0),0)</f>
        <v>0</v>
      </c>
      <c r="Q361" s="89">
        <f t="shared" si="23"/>
        <v>0</v>
      </c>
      <c r="R361" s="90">
        <f t="shared" si="24"/>
        <v>0</v>
      </c>
    </row>
    <row r="362" spans="1:18" x14ac:dyDescent="0.2">
      <c r="A362" s="73" t="str">
        <f t="shared" si="21"/>
        <v>-</v>
      </c>
      <c r="B362" s="73">
        <v>361</v>
      </c>
      <c r="C362" s="121"/>
      <c r="D362" s="9"/>
      <c r="E362" s="10"/>
      <c r="F362" s="11"/>
      <c r="G362" s="9"/>
      <c r="H362" s="86" t="str">
        <f>IFERROR(VLOOKUP(G362,'Service Details'!$D$5:$F$21,2,TRUE),"")</f>
        <v/>
      </c>
      <c r="I362" s="12"/>
      <c r="J362" s="13"/>
      <c r="K362" s="89">
        <f t="shared" si="22"/>
        <v>0</v>
      </c>
      <c r="L362" s="90">
        <v>0</v>
      </c>
      <c r="M362" s="91">
        <f>IFERROR(IF('Company Details'!$C$9="Yes",(VLOOKUP(Transaction!G362,'Service Details'!$D$5:$F$29,3)),0%),0)</f>
        <v>0</v>
      </c>
      <c r="N362" s="89">
        <f>IFERROR(IF('Company Details'!C368=(VLOOKUP(Transaction!F362,'Customer Details'!$B$3:$D$32,2)),0,L362*M362),0)</f>
        <v>0</v>
      </c>
      <c r="O362" s="92">
        <f>IFERROR(IF('Company Details'!C368=(VLOOKUP(Transaction!F362,'Customer Details'!$B$3:$D$32,2)),L362*M362/2,0),0)</f>
        <v>0</v>
      </c>
      <c r="P362" s="92">
        <f>IFERROR(IF('Company Details'!C368=(VLOOKUP(Transaction!F362,'Customer Details'!$B$3:$D$32,2)),L362*M362/2,0),0)</f>
        <v>0</v>
      </c>
      <c r="Q362" s="89">
        <f t="shared" si="23"/>
        <v>0</v>
      </c>
      <c r="R362" s="90">
        <f t="shared" si="24"/>
        <v>0</v>
      </c>
    </row>
    <row r="363" spans="1:18" x14ac:dyDescent="0.2">
      <c r="A363" s="73" t="str">
        <f t="shared" si="21"/>
        <v>-</v>
      </c>
      <c r="B363" s="73">
        <v>362</v>
      </c>
      <c r="C363" s="121"/>
      <c r="D363" s="9"/>
      <c r="E363" s="10"/>
      <c r="F363" s="11"/>
      <c r="G363" s="9"/>
      <c r="H363" s="86" t="str">
        <f>IFERROR(VLOOKUP(G363,'Service Details'!$D$5:$F$21,2,TRUE),"")</f>
        <v/>
      </c>
      <c r="I363" s="12"/>
      <c r="J363" s="13"/>
      <c r="K363" s="89">
        <f t="shared" si="22"/>
        <v>0</v>
      </c>
      <c r="L363" s="90">
        <v>0</v>
      </c>
      <c r="M363" s="91">
        <f>IFERROR(IF('Company Details'!$C$9="Yes",(VLOOKUP(Transaction!G363,'Service Details'!$D$5:$F$29,3)),0%),0)</f>
        <v>0</v>
      </c>
      <c r="N363" s="89">
        <f>IFERROR(IF('Company Details'!C369=(VLOOKUP(Transaction!F363,'Customer Details'!$B$3:$D$32,2)),0,L363*M363),0)</f>
        <v>0</v>
      </c>
      <c r="O363" s="92">
        <f>IFERROR(IF('Company Details'!C369=(VLOOKUP(Transaction!F363,'Customer Details'!$B$3:$D$32,2)),L363*M363/2,0),0)</f>
        <v>0</v>
      </c>
      <c r="P363" s="92">
        <f>IFERROR(IF('Company Details'!C369=(VLOOKUP(Transaction!F363,'Customer Details'!$B$3:$D$32,2)),L363*M363/2,0),0)</f>
        <v>0</v>
      </c>
      <c r="Q363" s="89">
        <f t="shared" si="23"/>
        <v>0</v>
      </c>
      <c r="R363" s="90">
        <f t="shared" si="24"/>
        <v>0</v>
      </c>
    </row>
    <row r="364" spans="1:18" x14ac:dyDescent="0.2">
      <c r="A364" s="73" t="str">
        <f t="shared" si="21"/>
        <v>-</v>
      </c>
      <c r="B364" s="73">
        <v>363</v>
      </c>
      <c r="C364" s="121"/>
      <c r="D364" s="9"/>
      <c r="E364" s="10"/>
      <c r="F364" s="11"/>
      <c r="G364" s="9"/>
      <c r="H364" s="86" t="str">
        <f>IFERROR(VLOOKUP(G364,'Service Details'!$D$5:$F$21,2,TRUE),"")</f>
        <v/>
      </c>
      <c r="I364" s="12"/>
      <c r="J364" s="13"/>
      <c r="K364" s="89">
        <f t="shared" si="22"/>
        <v>0</v>
      </c>
      <c r="L364" s="90">
        <v>0</v>
      </c>
      <c r="M364" s="91">
        <f>IFERROR(IF('Company Details'!$C$9="Yes",(VLOOKUP(Transaction!G364,'Service Details'!$D$5:$F$29,3)),0%),0)</f>
        <v>0</v>
      </c>
      <c r="N364" s="89">
        <f>IFERROR(IF('Company Details'!C370=(VLOOKUP(Transaction!F364,'Customer Details'!$B$3:$D$32,2)),0,L364*M364),0)</f>
        <v>0</v>
      </c>
      <c r="O364" s="92">
        <f>IFERROR(IF('Company Details'!C370=(VLOOKUP(Transaction!F364,'Customer Details'!$B$3:$D$32,2)),L364*M364/2,0),0)</f>
        <v>0</v>
      </c>
      <c r="P364" s="92">
        <f>IFERROR(IF('Company Details'!C370=(VLOOKUP(Transaction!F364,'Customer Details'!$B$3:$D$32,2)),L364*M364/2,0),0)</f>
        <v>0</v>
      </c>
      <c r="Q364" s="89">
        <f t="shared" si="23"/>
        <v>0</v>
      </c>
      <c r="R364" s="90">
        <f t="shared" si="24"/>
        <v>0</v>
      </c>
    </row>
    <row r="365" spans="1:18" x14ac:dyDescent="0.2">
      <c r="A365" s="73" t="str">
        <f t="shared" si="21"/>
        <v>-</v>
      </c>
      <c r="B365" s="73">
        <v>364</v>
      </c>
      <c r="C365" s="121"/>
      <c r="D365" s="9"/>
      <c r="E365" s="10"/>
      <c r="F365" s="11"/>
      <c r="G365" s="9"/>
      <c r="H365" s="86" t="str">
        <f>IFERROR(VLOOKUP(G365,'Service Details'!$D$5:$F$21,2,TRUE),"")</f>
        <v/>
      </c>
      <c r="I365" s="12"/>
      <c r="J365" s="13"/>
      <c r="K365" s="89">
        <f t="shared" si="22"/>
        <v>0</v>
      </c>
      <c r="L365" s="90">
        <v>0</v>
      </c>
      <c r="M365" s="91">
        <f>IFERROR(IF('Company Details'!$C$9="Yes",(VLOOKUP(Transaction!G365,'Service Details'!$D$5:$F$29,3)),0%),0)</f>
        <v>0</v>
      </c>
      <c r="N365" s="89">
        <f>IFERROR(IF('Company Details'!C371=(VLOOKUP(Transaction!F365,'Customer Details'!$B$3:$D$32,2)),0,L365*M365),0)</f>
        <v>0</v>
      </c>
      <c r="O365" s="92">
        <f>IFERROR(IF('Company Details'!C371=(VLOOKUP(Transaction!F365,'Customer Details'!$B$3:$D$32,2)),L365*M365/2,0),0)</f>
        <v>0</v>
      </c>
      <c r="P365" s="92">
        <f>IFERROR(IF('Company Details'!C371=(VLOOKUP(Transaction!F365,'Customer Details'!$B$3:$D$32,2)),L365*M365/2,0),0)</f>
        <v>0</v>
      </c>
      <c r="Q365" s="89">
        <f t="shared" si="23"/>
        <v>0</v>
      </c>
      <c r="R365" s="90">
        <f t="shared" si="24"/>
        <v>0</v>
      </c>
    </row>
    <row r="366" spans="1:18" x14ac:dyDescent="0.2">
      <c r="A366" s="73" t="str">
        <f t="shared" si="21"/>
        <v>-</v>
      </c>
      <c r="B366" s="73">
        <v>365</v>
      </c>
      <c r="C366" s="121"/>
      <c r="D366" s="9"/>
      <c r="E366" s="10"/>
      <c r="F366" s="11"/>
      <c r="G366" s="9"/>
      <c r="H366" s="86" t="str">
        <f>IFERROR(VLOOKUP(G366,'Service Details'!$D$5:$F$21,2,TRUE),"")</f>
        <v/>
      </c>
      <c r="I366" s="12"/>
      <c r="J366" s="13"/>
      <c r="K366" s="89">
        <f t="shared" si="22"/>
        <v>0</v>
      </c>
      <c r="L366" s="90">
        <v>0</v>
      </c>
      <c r="M366" s="91">
        <f>IFERROR(IF('Company Details'!$C$9="Yes",(VLOOKUP(Transaction!G366,'Service Details'!$D$5:$F$29,3)),0%),0)</f>
        <v>0</v>
      </c>
      <c r="N366" s="89">
        <f>IFERROR(IF('Company Details'!C372=(VLOOKUP(Transaction!F366,'Customer Details'!$B$3:$D$32,2)),0,L366*M366),0)</f>
        <v>0</v>
      </c>
      <c r="O366" s="92">
        <f>IFERROR(IF('Company Details'!C372=(VLOOKUP(Transaction!F366,'Customer Details'!$B$3:$D$32,2)),L366*M366/2,0),0)</f>
        <v>0</v>
      </c>
      <c r="P366" s="92">
        <f>IFERROR(IF('Company Details'!C372=(VLOOKUP(Transaction!F366,'Customer Details'!$B$3:$D$32,2)),L366*M366/2,0),0)</f>
        <v>0</v>
      </c>
      <c r="Q366" s="89">
        <f t="shared" si="23"/>
        <v>0</v>
      </c>
      <c r="R366" s="90">
        <f t="shared" si="24"/>
        <v>0</v>
      </c>
    </row>
    <row r="367" spans="1:18" x14ac:dyDescent="0.2">
      <c r="A367" s="73" t="str">
        <f t="shared" si="21"/>
        <v>-</v>
      </c>
      <c r="B367" s="73">
        <v>366</v>
      </c>
      <c r="C367" s="121"/>
      <c r="D367" s="9"/>
      <c r="E367" s="10"/>
      <c r="F367" s="11"/>
      <c r="G367" s="9"/>
      <c r="H367" s="86" t="str">
        <f>IFERROR(VLOOKUP(G367,'Service Details'!$D$5:$F$21,2,TRUE),"")</f>
        <v/>
      </c>
      <c r="I367" s="12"/>
      <c r="J367" s="13"/>
      <c r="K367" s="89">
        <f t="shared" si="22"/>
        <v>0</v>
      </c>
      <c r="L367" s="90">
        <v>0</v>
      </c>
      <c r="M367" s="91">
        <f>IFERROR(IF('Company Details'!$C$9="Yes",(VLOOKUP(Transaction!G367,'Service Details'!$D$5:$F$29,3)),0%),0)</f>
        <v>0</v>
      </c>
      <c r="N367" s="89">
        <f>IFERROR(IF('Company Details'!C373=(VLOOKUP(Transaction!F367,'Customer Details'!$B$3:$D$32,2)),0,L367*M367),0)</f>
        <v>0</v>
      </c>
      <c r="O367" s="92">
        <f>IFERROR(IF('Company Details'!C373=(VLOOKUP(Transaction!F367,'Customer Details'!$B$3:$D$32,2)),L367*M367/2,0),0)</f>
        <v>0</v>
      </c>
      <c r="P367" s="92">
        <f>IFERROR(IF('Company Details'!C373=(VLOOKUP(Transaction!F367,'Customer Details'!$B$3:$D$32,2)),L367*M367/2,0),0)</f>
        <v>0</v>
      </c>
      <c r="Q367" s="89">
        <f t="shared" si="23"/>
        <v>0</v>
      </c>
      <c r="R367" s="90">
        <f t="shared" si="24"/>
        <v>0</v>
      </c>
    </row>
    <row r="368" spans="1:18" x14ac:dyDescent="0.2">
      <c r="A368" s="73" t="str">
        <f t="shared" si="21"/>
        <v>-</v>
      </c>
      <c r="B368" s="73">
        <v>367</v>
      </c>
      <c r="C368" s="121"/>
      <c r="D368" s="9"/>
      <c r="E368" s="10"/>
      <c r="F368" s="11"/>
      <c r="G368" s="9"/>
      <c r="H368" s="86" t="str">
        <f>IFERROR(VLOOKUP(G368,'Service Details'!$D$5:$F$21,2,TRUE),"")</f>
        <v/>
      </c>
      <c r="I368" s="12"/>
      <c r="J368" s="13"/>
      <c r="K368" s="89">
        <f t="shared" si="22"/>
        <v>0</v>
      </c>
      <c r="L368" s="90">
        <v>0</v>
      </c>
      <c r="M368" s="91">
        <f>IFERROR(IF('Company Details'!$C$9="Yes",(VLOOKUP(Transaction!G368,'Service Details'!$D$5:$F$29,3)),0%),0)</f>
        <v>0</v>
      </c>
      <c r="N368" s="89">
        <f>IFERROR(IF('Company Details'!C374=(VLOOKUP(Transaction!F368,'Customer Details'!$B$3:$D$32,2)),0,L368*M368),0)</f>
        <v>0</v>
      </c>
      <c r="O368" s="92">
        <f>IFERROR(IF('Company Details'!C374=(VLOOKUP(Transaction!F368,'Customer Details'!$B$3:$D$32,2)),L368*M368/2,0),0)</f>
        <v>0</v>
      </c>
      <c r="P368" s="92">
        <f>IFERROR(IF('Company Details'!C374=(VLOOKUP(Transaction!F368,'Customer Details'!$B$3:$D$32,2)),L368*M368/2,0),0)</f>
        <v>0</v>
      </c>
      <c r="Q368" s="89">
        <f t="shared" si="23"/>
        <v>0</v>
      </c>
      <c r="R368" s="90">
        <f t="shared" si="24"/>
        <v>0</v>
      </c>
    </row>
    <row r="369" spans="1:18" x14ac:dyDescent="0.2">
      <c r="A369" s="73" t="str">
        <f t="shared" si="21"/>
        <v>-</v>
      </c>
      <c r="B369" s="73">
        <v>368</v>
      </c>
      <c r="C369" s="121"/>
      <c r="D369" s="9"/>
      <c r="E369" s="10"/>
      <c r="F369" s="11"/>
      <c r="G369" s="9"/>
      <c r="H369" s="86" t="str">
        <f>IFERROR(VLOOKUP(G369,'Service Details'!$D$5:$F$21,2,TRUE),"")</f>
        <v/>
      </c>
      <c r="I369" s="12"/>
      <c r="J369" s="13"/>
      <c r="K369" s="89">
        <f t="shared" si="22"/>
        <v>0</v>
      </c>
      <c r="L369" s="90">
        <v>0</v>
      </c>
      <c r="M369" s="91">
        <f>IFERROR(IF('Company Details'!$C$9="Yes",(VLOOKUP(Transaction!G369,'Service Details'!$D$5:$F$29,3)),0%),0)</f>
        <v>0</v>
      </c>
      <c r="N369" s="89">
        <f>IFERROR(IF('Company Details'!C375=(VLOOKUP(Transaction!F369,'Customer Details'!$B$3:$D$32,2)),0,L369*M369),0)</f>
        <v>0</v>
      </c>
      <c r="O369" s="92">
        <f>IFERROR(IF('Company Details'!C375=(VLOOKUP(Transaction!F369,'Customer Details'!$B$3:$D$32,2)),L369*M369/2,0),0)</f>
        <v>0</v>
      </c>
      <c r="P369" s="92">
        <f>IFERROR(IF('Company Details'!C375=(VLOOKUP(Transaction!F369,'Customer Details'!$B$3:$D$32,2)),L369*M369/2,0),0)</f>
        <v>0</v>
      </c>
      <c r="Q369" s="89">
        <f t="shared" si="23"/>
        <v>0</v>
      </c>
      <c r="R369" s="90">
        <f t="shared" si="24"/>
        <v>0</v>
      </c>
    </row>
    <row r="370" spans="1:18" x14ac:dyDescent="0.2">
      <c r="A370" s="73" t="str">
        <f t="shared" si="21"/>
        <v>-</v>
      </c>
      <c r="B370" s="73">
        <v>369</v>
      </c>
      <c r="C370" s="121"/>
      <c r="D370" s="9"/>
      <c r="E370" s="10"/>
      <c r="F370" s="11"/>
      <c r="G370" s="9"/>
      <c r="H370" s="86" t="str">
        <f>IFERROR(VLOOKUP(G370,'Service Details'!$D$5:$F$21,2,TRUE),"")</f>
        <v/>
      </c>
      <c r="I370" s="12"/>
      <c r="J370" s="13"/>
      <c r="K370" s="89">
        <f t="shared" si="22"/>
        <v>0</v>
      </c>
      <c r="L370" s="90">
        <v>0</v>
      </c>
      <c r="M370" s="91">
        <f>IFERROR(IF('Company Details'!$C$9="Yes",(VLOOKUP(Transaction!G370,'Service Details'!$D$5:$F$29,3)),0%),0)</f>
        <v>0</v>
      </c>
      <c r="N370" s="89">
        <f>IFERROR(IF('Company Details'!C376=(VLOOKUP(Transaction!F370,'Customer Details'!$B$3:$D$32,2)),0,L370*M370),0)</f>
        <v>0</v>
      </c>
      <c r="O370" s="92">
        <f>IFERROR(IF('Company Details'!C376=(VLOOKUP(Transaction!F370,'Customer Details'!$B$3:$D$32,2)),L370*M370/2,0),0)</f>
        <v>0</v>
      </c>
      <c r="P370" s="92">
        <f>IFERROR(IF('Company Details'!C376=(VLOOKUP(Transaction!F370,'Customer Details'!$B$3:$D$32,2)),L370*M370/2,0),0)</f>
        <v>0</v>
      </c>
      <c r="Q370" s="89">
        <f t="shared" si="23"/>
        <v>0</v>
      </c>
      <c r="R370" s="90">
        <f t="shared" si="24"/>
        <v>0</v>
      </c>
    </row>
    <row r="371" spans="1:18" x14ac:dyDescent="0.2">
      <c r="A371" s="73" t="str">
        <f t="shared" si="21"/>
        <v>-</v>
      </c>
      <c r="B371" s="73">
        <v>370</v>
      </c>
      <c r="C371" s="121"/>
      <c r="D371" s="9"/>
      <c r="E371" s="10"/>
      <c r="F371" s="11"/>
      <c r="G371" s="9"/>
      <c r="H371" s="86" t="str">
        <f>IFERROR(VLOOKUP(G371,'Service Details'!$D$5:$F$21,2,TRUE),"")</f>
        <v/>
      </c>
      <c r="I371" s="12"/>
      <c r="J371" s="13"/>
      <c r="K371" s="89">
        <f t="shared" si="22"/>
        <v>0</v>
      </c>
      <c r="L371" s="90">
        <v>0</v>
      </c>
      <c r="M371" s="91">
        <f>IFERROR(IF('Company Details'!$C$9="Yes",(VLOOKUP(Transaction!G371,'Service Details'!$D$5:$F$29,3)),0%),0)</f>
        <v>0</v>
      </c>
      <c r="N371" s="89">
        <f>IFERROR(IF('Company Details'!C377=(VLOOKUP(Transaction!F371,'Customer Details'!$B$3:$D$32,2)),0,L371*M371),0)</f>
        <v>0</v>
      </c>
      <c r="O371" s="92">
        <f>IFERROR(IF('Company Details'!C377=(VLOOKUP(Transaction!F371,'Customer Details'!$B$3:$D$32,2)),L371*M371/2,0),0)</f>
        <v>0</v>
      </c>
      <c r="P371" s="92">
        <f>IFERROR(IF('Company Details'!C377=(VLOOKUP(Transaction!F371,'Customer Details'!$B$3:$D$32,2)),L371*M371/2,0),0)</f>
        <v>0</v>
      </c>
      <c r="Q371" s="89">
        <f t="shared" si="23"/>
        <v>0</v>
      </c>
      <c r="R371" s="90">
        <f t="shared" si="24"/>
        <v>0</v>
      </c>
    </row>
    <row r="372" spans="1:18" x14ac:dyDescent="0.2">
      <c r="A372" s="73" t="str">
        <f t="shared" si="21"/>
        <v>-</v>
      </c>
      <c r="B372" s="73">
        <v>371</v>
      </c>
      <c r="C372" s="121"/>
      <c r="D372" s="9"/>
      <c r="E372" s="10"/>
      <c r="F372" s="11"/>
      <c r="G372" s="9"/>
      <c r="H372" s="86" t="str">
        <f>IFERROR(VLOOKUP(G372,'Service Details'!$D$5:$F$21,2,TRUE),"")</f>
        <v/>
      </c>
      <c r="I372" s="12"/>
      <c r="J372" s="13"/>
      <c r="K372" s="89">
        <f t="shared" si="22"/>
        <v>0</v>
      </c>
      <c r="L372" s="90">
        <v>0</v>
      </c>
      <c r="M372" s="91">
        <f>IFERROR(IF('Company Details'!$C$9="Yes",(VLOOKUP(Transaction!G372,'Service Details'!$D$5:$F$29,3)),0%),0)</f>
        <v>0</v>
      </c>
      <c r="N372" s="89">
        <f>IFERROR(IF('Company Details'!C378=(VLOOKUP(Transaction!F372,'Customer Details'!$B$3:$D$32,2)),0,L372*M372),0)</f>
        <v>0</v>
      </c>
      <c r="O372" s="92">
        <f>IFERROR(IF('Company Details'!C378=(VLOOKUP(Transaction!F372,'Customer Details'!$B$3:$D$32,2)),L372*M372/2,0),0)</f>
        <v>0</v>
      </c>
      <c r="P372" s="92">
        <f>IFERROR(IF('Company Details'!C378=(VLOOKUP(Transaction!F372,'Customer Details'!$B$3:$D$32,2)),L372*M372/2,0),0)</f>
        <v>0</v>
      </c>
      <c r="Q372" s="89">
        <f t="shared" si="23"/>
        <v>0</v>
      </c>
      <c r="R372" s="90">
        <f t="shared" si="24"/>
        <v>0</v>
      </c>
    </row>
    <row r="373" spans="1:18" x14ac:dyDescent="0.2">
      <c r="A373" s="73" t="str">
        <f t="shared" si="21"/>
        <v>-</v>
      </c>
      <c r="B373" s="73">
        <v>372</v>
      </c>
      <c r="C373" s="121"/>
      <c r="D373" s="9"/>
      <c r="E373" s="10"/>
      <c r="F373" s="11"/>
      <c r="G373" s="9"/>
      <c r="H373" s="86" t="str">
        <f>IFERROR(VLOOKUP(G373,'Service Details'!$D$5:$F$21,2,TRUE),"")</f>
        <v/>
      </c>
      <c r="I373" s="12"/>
      <c r="J373" s="13"/>
      <c r="K373" s="89">
        <f t="shared" si="22"/>
        <v>0</v>
      </c>
      <c r="L373" s="90">
        <v>0</v>
      </c>
      <c r="M373" s="91">
        <f>IFERROR(IF('Company Details'!$C$9="Yes",(VLOOKUP(Transaction!G373,'Service Details'!$D$5:$F$29,3)),0%),0)</f>
        <v>0</v>
      </c>
      <c r="N373" s="89">
        <f>IFERROR(IF('Company Details'!C379=(VLOOKUP(Transaction!F373,'Customer Details'!$B$3:$D$32,2)),0,L373*M373),0)</f>
        <v>0</v>
      </c>
      <c r="O373" s="92">
        <f>IFERROR(IF('Company Details'!C379=(VLOOKUP(Transaction!F373,'Customer Details'!$B$3:$D$32,2)),L373*M373/2,0),0)</f>
        <v>0</v>
      </c>
      <c r="P373" s="92">
        <f>IFERROR(IF('Company Details'!C379=(VLOOKUP(Transaction!F373,'Customer Details'!$B$3:$D$32,2)),L373*M373/2,0),0)</f>
        <v>0</v>
      </c>
      <c r="Q373" s="89">
        <f t="shared" si="23"/>
        <v>0</v>
      </c>
      <c r="R373" s="90">
        <f t="shared" si="24"/>
        <v>0</v>
      </c>
    </row>
    <row r="374" spans="1:18" x14ac:dyDescent="0.2">
      <c r="A374" s="73" t="str">
        <f t="shared" si="21"/>
        <v>-</v>
      </c>
      <c r="B374" s="73">
        <v>373</v>
      </c>
      <c r="C374" s="121"/>
      <c r="D374" s="9"/>
      <c r="E374" s="10"/>
      <c r="F374" s="11"/>
      <c r="G374" s="9"/>
      <c r="H374" s="86" t="str">
        <f>IFERROR(VLOOKUP(G374,'Service Details'!$D$5:$F$21,2,TRUE),"")</f>
        <v/>
      </c>
      <c r="I374" s="12"/>
      <c r="J374" s="13"/>
      <c r="K374" s="89">
        <f t="shared" si="22"/>
        <v>0</v>
      </c>
      <c r="L374" s="90">
        <v>0</v>
      </c>
      <c r="M374" s="91">
        <f>IFERROR(IF('Company Details'!$C$9="Yes",(VLOOKUP(Transaction!G374,'Service Details'!$D$5:$F$29,3)),0%),0)</f>
        <v>0</v>
      </c>
      <c r="N374" s="89">
        <f>IFERROR(IF('Company Details'!C380=(VLOOKUP(Transaction!F374,'Customer Details'!$B$3:$D$32,2)),0,L374*M374),0)</f>
        <v>0</v>
      </c>
      <c r="O374" s="92">
        <f>IFERROR(IF('Company Details'!C380=(VLOOKUP(Transaction!F374,'Customer Details'!$B$3:$D$32,2)),L374*M374/2,0),0)</f>
        <v>0</v>
      </c>
      <c r="P374" s="92">
        <f>IFERROR(IF('Company Details'!C380=(VLOOKUP(Transaction!F374,'Customer Details'!$B$3:$D$32,2)),L374*M374/2,0),0)</f>
        <v>0</v>
      </c>
      <c r="Q374" s="89">
        <f t="shared" si="23"/>
        <v>0</v>
      </c>
      <c r="R374" s="90">
        <f t="shared" si="24"/>
        <v>0</v>
      </c>
    </row>
    <row r="375" spans="1:18" x14ac:dyDescent="0.2">
      <c r="A375" s="73" t="str">
        <f t="shared" si="21"/>
        <v>-</v>
      </c>
      <c r="B375" s="73">
        <v>374</v>
      </c>
      <c r="C375" s="121"/>
      <c r="D375" s="9"/>
      <c r="E375" s="10"/>
      <c r="F375" s="11"/>
      <c r="G375" s="9"/>
      <c r="H375" s="86" t="str">
        <f>IFERROR(VLOOKUP(G375,'Service Details'!$D$5:$F$21,2,TRUE),"")</f>
        <v/>
      </c>
      <c r="I375" s="12"/>
      <c r="J375" s="13"/>
      <c r="K375" s="89">
        <f t="shared" si="22"/>
        <v>0</v>
      </c>
      <c r="L375" s="90">
        <v>0</v>
      </c>
      <c r="M375" s="91">
        <f>IFERROR(IF('Company Details'!$C$9="Yes",(VLOOKUP(Transaction!G375,'Service Details'!$D$5:$F$29,3)),0%),0)</f>
        <v>0</v>
      </c>
      <c r="N375" s="89">
        <f>IFERROR(IF('Company Details'!C381=(VLOOKUP(Transaction!F375,'Customer Details'!$B$3:$D$32,2)),0,L375*M375),0)</f>
        <v>0</v>
      </c>
      <c r="O375" s="92">
        <f>IFERROR(IF('Company Details'!C381=(VLOOKUP(Transaction!F375,'Customer Details'!$B$3:$D$32,2)),L375*M375/2,0),0)</f>
        <v>0</v>
      </c>
      <c r="P375" s="92">
        <f>IFERROR(IF('Company Details'!C381=(VLOOKUP(Transaction!F375,'Customer Details'!$B$3:$D$32,2)),L375*M375/2,0),0)</f>
        <v>0</v>
      </c>
      <c r="Q375" s="89">
        <f t="shared" si="23"/>
        <v>0</v>
      </c>
      <c r="R375" s="90">
        <f t="shared" si="24"/>
        <v>0</v>
      </c>
    </row>
    <row r="376" spans="1:18" x14ac:dyDescent="0.2">
      <c r="A376" s="73" t="str">
        <f t="shared" si="21"/>
        <v>-</v>
      </c>
      <c r="B376" s="73">
        <v>375</v>
      </c>
      <c r="C376" s="121"/>
      <c r="D376" s="9"/>
      <c r="E376" s="10"/>
      <c r="F376" s="11"/>
      <c r="G376" s="9"/>
      <c r="H376" s="86" t="str">
        <f>IFERROR(VLOOKUP(G376,'Service Details'!$D$5:$F$21,2,TRUE),"")</f>
        <v/>
      </c>
      <c r="I376" s="12"/>
      <c r="J376" s="13"/>
      <c r="K376" s="89">
        <f t="shared" si="22"/>
        <v>0</v>
      </c>
      <c r="L376" s="90">
        <v>0</v>
      </c>
      <c r="M376" s="91">
        <f>IFERROR(IF('Company Details'!$C$9="Yes",(VLOOKUP(Transaction!G376,'Service Details'!$D$5:$F$29,3)),0%),0)</f>
        <v>0</v>
      </c>
      <c r="N376" s="89">
        <f>IFERROR(IF('Company Details'!C382=(VLOOKUP(Transaction!F376,'Customer Details'!$B$3:$D$32,2)),0,L376*M376),0)</f>
        <v>0</v>
      </c>
      <c r="O376" s="92">
        <f>IFERROR(IF('Company Details'!C382=(VLOOKUP(Transaction!F376,'Customer Details'!$B$3:$D$32,2)),L376*M376/2,0),0)</f>
        <v>0</v>
      </c>
      <c r="P376" s="92">
        <f>IFERROR(IF('Company Details'!C382=(VLOOKUP(Transaction!F376,'Customer Details'!$B$3:$D$32,2)),L376*M376/2,0),0)</f>
        <v>0</v>
      </c>
      <c r="Q376" s="89">
        <f t="shared" si="23"/>
        <v>0</v>
      </c>
      <c r="R376" s="90">
        <f t="shared" si="24"/>
        <v>0</v>
      </c>
    </row>
    <row r="377" spans="1:18" x14ac:dyDescent="0.2">
      <c r="A377" s="73" t="str">
        <f t="shared" si="21"/>
        <v>-</v>
      </c>
      <c r="B377" s="73">
        <v>376</v>
      </c>
      <c r="C377" s="121"/>
      <c r="D377" s="9"/>
      <c r="E377" s="10"/>
      <c r="F377" s="11"/>
      <c r="G377" s="9"/>
      <c r="H377" s="86" t="str">
        <f>IFERROR(VLOOKUP(G377,'Service Details'!$D$5:$F$21,2,TRUE),"")</f>
        <v/>
      </c>
      <c r="I377" s="12"/>
      <c r="J377" s="13"/>
      <c r="K377" s="89">
        <f t="shared" si="22"/>
        <v>0</v>
      </c>
      <c r="L377" s="90">
        <v>0</v>
      </c>
      <c r="M377" s="91">
        <f>IFERROR(IF('Company Details'!$C$9="Yes",(VLOOKUP(Transaction!G377,'Service Details'!$D$5:$F$29,3)),0%),0)</f>
        <v>0</v>
      </c>
      <c r="N377" s="89">
        <f>IFERROR(IF('Company Details'!C383=(VLOOKUP(Transaction!F377,'Customer Details'!$B$3:$D$32,2)),0,L377*M377),0)</f>
        <v>0</v>
      </c>
      <c r="O377" s="92">
        <f>IFERROR(IF('Company Details'!C383=(VLOOKUP(Transaction!F377,'Customer Details'!$B$3:$D$32,2)),L377*M377/2,0),0)</f>
        <v>0</v>
      </c>
      <c r="P377" s="92">
        <f>IFERROR(IF('Company Details'!C383=(VLOOKUP(Transaction!F377,'Customer Details'!$B$3:$D$32,2)),L377*M377/2,0),0)</f>
        <v>0</v>
      </c>
      <c r="Q377" s="89">
        <f t="shared" si="23"/>
        <v>0</v>
      </c>
      <c r="R377" s="90">
        <f t="shared" si="24"/>
        <v>0</v>
      </c>
    </row>
    <row r="378" spans="1:18" x14ac:dyDescent="0.2">
      <c r="A378" s="73" t="str">
        <f t="shared" si="21"/>
        <v>-</v>
      </c>
      <c r="B378" s="73">
        <v>377</v>
      </c>
      <c r="C378" s="121"/>
      <c r="D378" s="9"/>
      <c r="E378" s="10"/>
      <c r="F378" s="11"/>
      <c r="G378" s="9"/>
      <c r="H378" s="86" t="str">
        <f>IFERROR(VLOOKUP(G378,'Service Details'!$D$5:$F$21,2,TRUE),"")</f>
        <v/>
      </c>
      <c r="I378" s="12"/>
      <c r="J378" s="13"/>
      <c r="K378" s="89">
        <f t="shared" si="22"/>
        <v>0</v>
      </c>
      <c r="L378" s="90">
        <v>0</v>
      </c>
      <c r="M378" s="91">
        <f>IFERROR(IF('Company Details'!$C$9="Yes",(VLOOKUP(Transaction!G378,'Service Details'!$D$5:$F$29,3)),0%),0)</f>
        <v>0</v>
      </c>
      <c r="N378" s="89">
        <f>IFERROR(IF('Company Details'!C384=(VLOOKUP(Transaction!F378,'Customer Details'!$B$3:$D$32,2)),0,L378*M378),0)</f>
        <v>0</v>
      </c>
      <c r="O378" s="92">
        <f>IFERROR(IF('Company Details'!C384=(VLOOKUP(Transaction!F378,'Customer Details'!$B$3:$D$32,2)),L378*M378/2,0),0)</f>
        <v>0</v>
      </c>
      <c r="P378" s="92">
        <f>IFERROR(IF('Company Details'!C384=(VLOOKUP(Transaction!F378,'Customer Details'!$B$3:$D$32,2)),L378*M378/2,0),0)</f>
        <v>0</v>
      </c>
      <c r="Q378" s="89">
        <f t="shared" si="23"/>
        <v>0</v>
      </c>
      <c r="R378" s="90">
        <f t="shared" si="24"/>
        <v>0</v>
      </c>
    </row>
    <row r="379" spans="1:18" x14ac:dyDescent="0.2">
      <c r="A379" s="73" t="str">
        <f t="shared" si="21"/>
        <v>-</v>
      </c>
      <c r="B379" s="73">
        <v>378</v>
      </c>
      <c r="C379" s="121"/>
      <c r="D379" s="9"/>
      <c r="E379" s="10"/>
      <c r="F379" s="11"/>
      <c r="G379" s="9"/>
      <c r="H379" s="86" t="str">
        <f>IFERROR(VLOOKUP(G379,'Service Details'!$D$5:$F$21,2,TRUE),"")</f>
        <v/>
      </c>
      <c r="I379" s="12"/>
      <c r="J379" s="13"/>
      <c r="K379" s="89">
        <f t="shared" si="22"/>
        <v>0</v>
      </c>
      <c r="L379" s="90">
        <v>0</v>
      </c>
      <c r="M379" s="91">
        <f>IFERROR(IF('Company Details'!$C$9="Yes",(VLOOKUP(Transaction!G379,'Service Details'!$D$5:$F$29,3)),0%),0)</f>
        <v>0</v>
      </c>
      <c r="N379" s="89">
        <f>IFERROR(IF('Company Details'!C385=(VLOOKUP(Transaction!F379,'Customer Details'!$B$3:$D$32,2)),0,L379*M379),0)</f>
        <v>0</v>
      </c>
      <c r="O379" s="92">
        <f>IFERROR(IF('Company Details'!C385=(VLOOKUP(Transaction!F379,'Customer Details'!$B$3:$D$32,2)),L379*M379/2,0),0)</f>
        <v>0</v>
      </c>
      <c r="P379" s="92">
        <f>IFERROR(IF('Company Details'!C385=(VLOOKUP(Transaction!F379,'Customer Details'!$B$3:$D$32,2)),L379*M379/2,0),0)</f>
        <v>0</v>
      </c>
      <c r="Q379" s="89">
        <f t="shared" si="23"/>
        <v>0</v>
      </c>
      <c r="R379" s="90">
        <f t="shared" si="24"/>
        <v>0</v>
      </c>
    </row>
    <row r="380" spans="1:18" x14ac:dyDescent="0.2">
      <c r="A380" s="73" t="str">
        <f t="shared" si="21"/>
        <v>-</v>
      </c>
      <c r="B380" s="73">
        <v>379</v>
      </c>
      <c r="C380" s="121"/>
      <c r="D380" s="9"/>
      <c r="E380" s="10"/>
      <c r="F380" s="11"/>
      <c r="G380" s="9"/>
      <c r="H380" s="86" t="str">
        <f>IFERROR(VLOOKUP(G380,'Service Details'!$D$5:$F$21,2,TRUE),"")</f>
        <v/>
      </c>
      <c r="I380" s="12"/>
      <c r="J380" s="13"/>
      <c r="K380" s="89">
        <f t="shared" si="22"/>
        <v>0</v>
      </c>
      <c r="L380" s="90">
        <v>0</v>
      </c>
      <c r="M380" s="91">
        <f>IFERROR(IF('Company Details'!$C$9="Yes",(VLOOKUP(Transaction!G380,'Service Details'!$D$5:$F$29,3)),0%),0)</f>
        <v>0</v>
      </c>
      <c r="N380" s="89">
        <f>IFERROR(IF('Company Details'!C386=(VLOOKUP(Transaction!F380,'Customer Details'!$B$3:$D$32,2)),0,L380*M380),0)</f>
        <v>0</v>
      </c>
      <c r="O380" s="92">
        <f>IFERROR(IF('Company Details'!C386=(VLOOKUP(Transaction!F380,'Customer Details'!$B$3:$D$32,2)),L380*M380/2,0),0)</f>
        <v>0</v>
      </c>
      <c r="P380" s="92">
        <f>IFERROR(IF('Company Details'!C386=(VLOOKUP(Transaction!F380,'Customer Details'!$B$3:$D$32,2)),L380*M380/2,0),0)</f>
        <v>0</v>
      </c>
      <c r="Q380" s="89">
        <f t="shared" si="23"/>
        <v>0</v>
      </c>
      <c r="R380" s="90">
        <f t="shared" si="24"/>
        <v>0</v>
      </c>
    </row>
    <row r="381" spans="1:18" x14ac:dyDescent="0.2">
      <c r="A381" s="73" t="str">
        <f t="shared" si="21"/>
        <v>-</v>
      </c>
      <c r="B381" s="73">
        <v>380</v>
      </c>
      <c r="C381" s="121"/>
      <c r="D381" s="9"/>
      <c r="E381" s="10"/>
      <c r="F381" s="11"/>
      <c r="G381" s="9"/>
      <c r="H381" s="86" t="str">
        <f>IFERROR(VLOOKUP(G381,'Service Details'!$D$5:$F$21,2,TRUE),"")</f>
        <v/>
      </c>
      <c r="I381" s="12"/>
      <c r="J381" s="13"/>
      <c r="K381" s="89">
        <f t="shared" si="22"/>
        <v>0</v>
      </c>
      <c r="L381" s="90">
        <v>0</v>
      </c>
      <c r="M381" s="91">
        <f>IFERROR(IF('Company Details'!$C$9="Yes",(VLOOKUP(Transaction!G381,'Service Details'!$D$5:$F$29,3)),0%),0)</f>
        <v>0</v>
      </c>
      <c r="N381" s="89">
        <f>IFERROR(IF('Company Details'!C387=(VLOOKUP(Transaction!F381,'Customer Details'!$B$3:$D$32,2)),0,L381*M381),0)</f>
        <v>0</v>
      </c>
      <c r="O381" s="92">
        <f>IFERROR(IF('Company Details'!C387=(VLOOKUP(Transaction!F381,'Customer Details'!$B$3:$D$32,2)),L381*M381/2,0),0)</f>
        <v>0</v>
      </c>
      <c r="P381" s="92">
        <f>IFERROR(IF('Company Details'!C387=(VLOOKUP(Transaction!F381,'Customer Details'!$B$3:$D$32,2)),L381*M381/2,0),0)</f>
        <v>0</v>
      </c>
      <c r="Q381" s="89">
        <f t="shared" si="23"/>
        <v>0</v>
      </c>
      <c r="R381" s="90">
        <f t="shared" si="24"/>
        <v>0</v>
      </c>
    </row>
    <row r="382" spans="1:18" x14ac:dyDescent="0.2">
      <c r="A382" s="73" t="str">
        <f t="shared" si="21"/>
        <v>-</v>
      </c>
      <c r="B382" s="73">
        <v>381</v>
      </c>
      <c r="C382" s="121"/>
      <c r="D382" s="9"/>
      <c r="E382" s="10"/>
      <c r="F382" s="11"/>
      <c r="G382" s="9"/>
      <c r="H382" s="86" t="str">
        <f>IFERROR(VLOOKUP(G382,'Service Details'!$D$5:$F$21,2,TRUE),"")</f>
        <v/>
      </c>
      <c r="I382" s="12"/>
      <c r="J382" s="13"/>
      <c r="K382" s="89">
        <f t="shared" si="22"/>
        <v>0</v>
      </c>
      <c r="L382" s="90">
        <v>0</v>
      </c>
      <c r="M382" s="91">
        <f>IFERROR(IF('Company Details'!$C$9="Yes",(VLOOKUP(Transaction!G382,'Service Details'!$D$5:$F$29,3)),0%),0)</f>
        <v>0</v>
      </c>
      <c r="N382" s="89">
        <f>IFERROR(IF('Company Details'!C388=(VLOOKUP(Transaction!F382,'Customer Details'!$B$3:$D$32,2)),0,L382*M382),0)</f>
        <v>0</v>
      </c>
      <c r="O382" s="92">
        <f>IFERROR(IF('Company Details'!C388=(VLOOKUP(Transaction!F382,'Customer Details'!$B$3:$D$32,2)),L382*M382/2,0),0)</f>
        <v>0</v>
      </c>
      <c r="P382" s="92">
        <f>IFERROR(IF('Company Details'!C388=(VLOOKUP(Transaction!F382,'Customer Details'!$B$3:$D$32,2)),L382*M382/2,0),0)</f>
        <v>0</v>
      </c>
      <c r="Q382" s="89">
        <f t="shared" si="23"/>
        <v>0</v>
      </c>
      <c r="R382" s="90">
        <f t="shared" si="24"/>
        <v>0</v>
      </c>
    </row>
    <row r="383" spans="1:18" x14ac:dyDescent="0.2">
      <c r="A383" s="73" t="str">
        <f t="shared" si="21"/>
        <v>-</v>
      </c>
      <c r="B383" s="73">
        <v>382</v>
      </c>
      <c r="C383" s="121"/>
      <c r="D383" s="9"/>
      <c r="E383" s="10"/>
      <c r="F383" s="11"/>
      <c r="G383" s="9"/>
      <c r="H383" s="86" t="str">
        <f>IFERROR(VLOOKUP(G383,'Service Details'!$D$5:$F$21,2,TRUE),"")</f>
        <v/>
      </c>
      <c r="I383" s="12"/>
      <c r="J383" s="13"/>
      <c r="K383" s="89">
        <f t="shared" si="22"/>
        <v>0</v>
      </c>
      <c r="L383" s="90">
        <v>0</v>
      </c>
      <c r="M383" s="91">
        <f>IFERROR(IF('Company Details'!$C$9="Yes",(VLOOKUP(Transaction!G383,'Service Details'!$D$5:$F$29,3)),0%),0)</f>
        <v>0</v>
      </c>
      <c r="N383" s="89">
        <f>IFERROR(IF('Company Details'!C389=(VLOOKUP(Transaction!F383,'Customer Details'!$B$3:$D$32,2)),0,L383*M383),0)</f>
        <v>0</v>
      </c>
      <c r="O383" s="92">
        <f>IFERROR(IF('Company Details'!C389=(VLOOKUP(Transaction!F383,'Customer Details'!$B$3:$D$32,2)),L383*M383/2,0),0)</f>
        <v>0</v>
      </c>
      <c r="P383" s="92">
        <f>IFERROR(IF('Company Details'!C389=(VLOOKUP(Transaction!F383,'Customer Details'!$B$3:$D$32,2)),L383*M383/2,0),0)</f>
        <v>0</v>
      </c>
      <c r="Q383" s="89">
        <f t="shared" si="23"/>
        <v>0</v>
      </c>
      <c r="R383" s="90">
        <f t="shared" si="24"/>
        <v>0</v>
      </c>
    </row>
    <row r="384" spans="1:18" x14ac:dyDescent="0.2">
      <c r="A384" s="73" t="str">
        <f t="shared" si="21"/>
        <v>-</v>
      </c>
      <c r="B384" s="73">
        <v>383</v>
      </c>
      <c r="C384" s="121"/>
      <c r="D384" s="9"/>
      <c r="E384" s="10"/>
      <c r="F384" s="11"/>
      <c r="G384" s="9"/>
      <c r="H384" s="86" t="str">
        <f>IFERROR(VLOOKUP(G384,'Service Details'!$D$5:$F$21,2,TRUE),"")</f>
        <v/>
      </c>
      <c r="I384" s="12"/>
      <c r="J384" s="13"/>
      <c r="K384" s="89">
        <f t="shared" si="22"/>
        <v>0</v>
      </c>
      <c r="L384" s="90">
        <v>0</v>
      </c>
      <c r="M384" s="91">
        <f>IFERROR(IF('Company Details'!$C$9="Yes",(VLOOKUP(Transaction!G384,'Service Details'!$D$5:$F$29,3)),0%),0)</f>
        <v>0</v>
      </c>
      <c r="N384" s="89">
        <f>IFERROR(IF('Company Details'!C390=(VLOOKUP(Transaction!F384,'Customer Details'!$B$3:$D$32,2)),0,L384*M384),0)</f>
        <v>0</v>
      </c>
      <c r="O384" s="92">
        <f>IFERROR(IF('Company Details'!C390=(VLOOKUP(Transaction!F384,'Customer Details'!$B$3:$D$32,2)),L384*M384/2,0),0)</f>
        <v>0</v>
      </c>
      <c r="P384" s="92">
        <f>IFERROR(IF('Company Details'!C390=(VLOOKUP(Transaction!F384,'Customer Details'!$B$3:$D$32,2)),L384*M384/2,0),0)</f>
        <v>0</v>
      </c>
      <c r="Q384" s="89">
        <f t="shared" si="23"/>
        <v>0</v>
      </c>
      <c r="R384" s="90">
        <f t="shared" si="24"/>
        <v>0</v>
      </c>
    </row>
    <row r="385" spans="1:18" x14ac:dyDescent="0.2">
      <c r="A385" s="73" t="str">
        <f t="shared" si="21"/>
        <v>-</v>
      </c>
      <c r="B385" s="73">
        <v>384</v>
      </c>
      <c r="C385" s="121"/>
      <c r="D385" s="9"/>
      <c r="E385" s="10"/>
      <c r="F385" s="11"/>
      <c r="G385" s="9"/>
      <c r="H385" s="86" t="str">
        <f>IFERROR(VLOOKUP(G385,'Service Details'!$D$5:$F$21,2,TRUE),"")</f>
        <v/>
      </c>
      <c r="I385" s="12"/>
      <c r="J385" s="13"/>
      <c r="K385" s="89">
        <f t="shared" si="22"/>
        <v>0</v>
      </c>
      <c r="L385" s="90">
        <v>0</v>
      </c>
      <c r="M385" s="91">
        <f>IFERROR(IF('Company Details'!$C$9="Yes",(VLOOKUP(Transaction!G385,'Service Details'!$D$5:$F$29,3)),0%),0)</f>
        <v>0</v>
      </c>
      <c r="N385" s="89">
        <f>IFERROR(IF('Company Details'!C391=(VLOOKUP(Transaction!F385,'Customer Details'!$B$3:$D$32,2)),0,L385*M385),0)</f>
        <v>0</v>
      </c>
      <c r="O385" s="92">
        <f>IFERROR(IF('Company Details'!C391=(VLOOKUP(Transaction!F385,'Customer Details'!$B$3:$D$32,2)),L385*M385/2,0),0)</f>
        <v>0</v>
      </c>
      <c r="P385" s="92">
        <f>IFERROR(IF('Company Details'!C391=(VLOOKUP(Transaction!F385,'Customer Details'!$B$3:$D$32,2)),L385*M385/2,0),0)</f>
        <v>0</v>
      </c>
      <c r="Q385" s="89">
        <f t="shared" si="23"/>
        <v>0</v>
      </c>
      <c r="R385" s="90">
        <f t="shared" si="24"/>
        <v>0</v>
      </c>
    </row>
    <row r="386" spans="1:18" x14ac:dyDescent="0.2">
      <c r="A386" s="73" t="str">
        <f t="shared" ref="A386:A449" si="25">C386&amp;"-"&amp;D386</f>
        <v>-</v>
      </c>
      <c r="B386" s="73">
        <v>385</v>
      </c>
      <c r="C386" s="121"/>
      <c r="D386" s="9"/>
      <c r="E386" s="10"/>
      <c r="F386" s="11"/>
      <c r="G386" s="9"/>
      <c r="H386" s="86" t="str">
        <f>IFERROR(VLOOKUP(G386,'Service Details'!$D$5:$F$21,2,TRUE),"")</f>
        <v/>
      </c>
      <c r="I386" s="12"/>
      <c r="J386" s="13"/>
      <c r="K386" s="89">
        <f t="shared" si="22"/>
        <v>0</v>
      </c>
      <c r="L386" s="90">
        <v>0</v>
      </c>
      <c r="M386" s="91">
        <f>IFERROR(IF('Company Details'!$C$9="Yes",(VLOOKUP(Transaction!G386,'Service Details'!$D$5:$F$29,3)),0%),0)</f>
        <v>0</v>
      </c>
      <c r="N386" s="89">
        <f>IFERROR(IF('Company Details'!C392=(VLOOKUP(Transaction!F386,'Customer Details'!$B$3:$D$32,2)),0,L386*M386),0)</f>
        <v>0</v>
      </c>
      <c r="O386" s="92">
        <f>IFERROR(IF('Company Details'!C392=(VLOOKUP(Transaction!F386,'Customer Details'!$B$3:$D$32,2)),L386*M386/2,0),0)</f>
        <v>0</v>
      </c>
      <c r="P386" s="92">
        <f>IFERROR(IF('Company Details'!C392=(VLOOKUP(Transaction!F386,'Customer Details'!$B$3:$D$32,2)),L386*M386/2,0),0)</f>
        <v>0</v>
      </c>
      <c r="Q386" s="89">
        <f t="shared" si="23"/>
        <v>0</v>
      </c>
      <c r="R386" s="90">
        <f t="shared" si="24"/>
        <v>0</v>
      </c>
    </row>
    <row r="387" spans="1:18" x14ac:dyDescent="0.2">
      <c r="A387" s="73" t="str">
        <f t="shared" si="25"/>
        <v>-</v>
      </c>
      <c r="B387" s="73">
        <v>386</v>
      </c>
      <c r="C387" s="121"/>
      <c r="D387" s="9"/>
      <c r="E387" s="10"/>
      <c r="F387" s="11"/>
      <c r="G387" s="9"/>
      <c r="H387" s="86" t="str">
        <f>IFERROR(VLOOKUP(G387,'Service Details'!$D$5:$F$21,2,TRUE),"")</f>
        <v/>
      </c>
      <c r="I387" s="12"/>
      <c r="J387" s="13"/>
      <c r="K387" s="89">
        <f t="shared" ref="K387:K450" si="26">+I387*J387</f>
        <v>0</v>
      </c>
      <c r="L387" s="90">
        <v>0</v>
      </c>
      <c r="M387" s="91">
        <f>IFERROR(IF('Company Details'!$C$9="Yes",(VLOOKUP(Transaction!G387,'Service Details'!$D$5:$F$29,3)),0%),0)</f>
        <v>0</v>
      </c>
      <c r="N387" s="89">
        <f>IFERROR(IF('Company Details'!C393=(VLOOKUP(Transaction!F387,'Customer Details'!$B$3:$D$32,2)),0,L387*M387),0)</f>
        <v>0</v>
      </c>
      <c r="O387" s="92">
        <f>IFERROR(IF('Company Details'!C393=(VLOOKUP(Transaction!F387,'Customer Details'!$B$3:$D$32,2)),L387*M387/2,0),0)</f>
        <v>0</v>
      </c>
      <c r="P387" s="92">
        <f>IFERROR(IF('Company Details'!C393=(VLOOKUP(Transaction!F387,'Customer Details'!$B$3:$D$32,2)),L387*M387/2,0),0)</f>
        <v>0</v>
      </c>
      <c r="Q387" s="89">
        <f t="shared" ref="Q387:Q450" si="27">+N387+O387+P387</f>
        <v>0</v>
      </c>
      <c r="R387" s="90">
        <f t="shared" ref="R387:R450" si="28">+L387+Q387</f>
        <v>0</v>
      </c>
    </row>
    <row r="388" spans="1:18" x14ac:dyDescent="0.2">
      <c r="A388" s="73" t="str">
        <f t="shared" si="25"/>
        <v>-</v>
      </c>
      <c r="B388" s="73">
        <v>387</v>
      </c>
      <c r="C388" s="121"/>
      <c r="D388" s="9"/>
      <c r="E388" s="10"/>
      <c r="F388" s="11"/>
      <c r="G388" s="9"/>
      <c r="H388" s="86" t="str">
        <f>IFERROR(VLOOKUP(G388,'Service Details'!$D$5:$F$21,2,TRUE),"")</f>
        <v/>
      </c>
      <c r="I388" s="12"/>
      <c r="J388" s="13"/>
      <c r="K388" s="89">
        <f t="shared" si="26"/>
        <v>0</v>
      </c>
      <c r="L388" s="90">
        <v>0</v>
      </c>
      <c r="M388" s="91">
        <f>IFERROR(IF('Company Details'!$C$9="Yes",(VLOOKUP(Transaction!G388,'Service Details'!$D$5:$F$29,3)),0%),0)</f>
        <v>0</v>
      </c>
      <c r="N388" s="89">
        <f>IFERROR(IF('Company Details'!C394=(VLOOKUP(Transaction!F388,'Customer Details'!$B$3:$D$32,2)),0,L388*M388),0)</f>
        <v>0</v>
      </c>
      <c r="O388" s="92">
        <f>IFERROR(IF('Company Details'!C394=(VLOOKUP(Transaction!F388,'Customer Details'!$B$3:$D$32,2)),L388*M388/2,0),0)</f>
        <v>0</v>
      </c>
      <c r="P388" s="92">
        <f>IFERROR(IF('Company Details'!C394=(VLOOKUP(Transaction!F388,'Customer Details'!$B$3:$D$32,2)),L388*M388/2,0),0)</f>
        <v>0</v>
      </c>
      <c r="Q388" s="89">
        <f t="shared" si="27"/>
        <v>0</v>
      </c>
      <c r="R388" s="90">
        <f t="shared" si="28"/>
        <v>0</v>
      </c>
    </row>
    <row r="389" spans="1:18" x14ac:dyDescent="0.2">
      <c r="A389" s="73" t="str">
        <f t="shared" si="25"/>
        <v>-</v>
      </c>
      <c r="B389" s="73">
        <v>388</v>
      </c>
      <c r="C389" s="121"/>
      <c r="D389" s="9"/>
      <c r="E389" s="10"/>
      <c r="F389" s="11"/>
      <c r="G389" s="9"/>
      <c r="H389" s="86" t="str">
        <f>IFERROR(VLOOKUP(G389,'Service Details'!$D$5:$F$21,2,TRUE),"")</f>
        <v/>
      </c>
      <c r="I389" s="12"/>
      <c r="J389" s="13"/>
      <c r="K389" s="89">
        <f t="shared" si="26"/>
        <v>0</v>
      </c>
      <c r="L389" s="90">
        <v>0</v>
      </c>
      <c r="M389" s="91">
        <f>IFERROR(IF('Company Details'!$C$9="Yes",(VLOOKUP(Transaction!G389,'Service Details'!$D$5:$F$29,3)),0%),0)</f>
        <v>0</v>
      </c>
      <c r="N389" s="89">
        <f>IFERROR(IF('Company Details'!C395=(VLOOKUP(Transaction!F389,'Customer Details'!$B$3:$D$32,2)),0,L389*M389),0)</f>
        <v>0</v>
      </c>
      <c r="O389" s="92">
        <f>IFERROR(IF('Company Details'!C395=(VLOOKUP(Transaction!F389,'Customer Details'!$B$3:$D$32,2)),L389*M389/2,0),0)</f>
        <v>0</v>
      </c>
      <c r="P389" s="92">
        <f>IFERROR(IF('Company Details'!C395=(VLOOKUP(Transaction!F389,'Customer Details'!$B$3:$D$32,2)),L389*M389/2,0),0)</f>
        <v>0</v>
      </c>
      <c r="Q389" s="89">
        <f t="shared" si="27"/>
        <v>0</v>
      </c>
      <c r="R389" s="90">
        <f t="shared" si="28"/>
        <v>0</v>
      </c>
    </row>
    <row r="390" spans="1:18" x14ac:dyDescent="0.2">
      <c r="A390" s="73" t="str">
        <f t="shared" si="25"/>
        <v>-</v>
      </c>
      <c r="B390" s="73">
        <v>389</v>
      </c>
      <c r="C390" s="121"/>
      <c r="D390" s="9"/>
      <c r="E390" s="10"/>
      <c r="F390" s="11"/>
      <c r="G390" s="9"/>
      <c r="H390" s="86" t="str">
        <f>IFERROR(VLOOKUP(G390,'Service Details'!$D$5:$F$21,2,TRUE),"")</f>
        <v/>
      </c>
      <c r="I390" s="12"/>
      <c r="J390" s="13"/>
      <c r="K390" s="89">
        <f t="shared" si="26"/>
        <v>0</v>
      </c>
      <c r="L390" s="90">
        <v>0</v>
      </c>
      <c r="M390" s="91">
        <f>IFERROR(IF('Company Details'!$C$9="Yes",(VLOOKUP(Transaction!G390,'Service Details'!$D$5:$F$29,3)),0%),0)</f>
        <v>0</v>
      </c>
      <c r="N390" s="89">
        <f>IFERROR(IF('Company Details'!C396=(VLOOKUP(Transaction!F390,'Customer Details'!$B$3:$D$32,2)),0,L390*M390),0)</f>
        <v>0</v>
      </c>
      <c r="O390" s="92">
        <f>IFERROR(IF('Company Details'!C396=(VLOOKUP(Transaction!F390,'Customer Details'!$B$3:$D$32,2)),L390*M390/2,0),0)</f>
        <v>0</v>
      </c>
      <c r="P390" s="92">
        <f>IFERROR(IF('Company Details'!C396=(VLOOKUP(Transaction!F390,'Customer Details'!$B$3:$D$32,2)),L390*M390/2,0),0)</f>
        <v>0</v>
      </c>
      <c r="Q390" s="89">
        <f t="shared" si="27"/>
        <v>0</v>
      </c>
      <c r="R390" s="90">
        <f t="shared" si="28"/>
        <v>0</v>
      </c>
    </row>
    <row r="391" spans="1:18" x14ac:dyDescent="0.2">
      <c r="A391" s="73" t="str">
        <f t="shared" si="25"/>
        <v>-</v>
      </c>
      <c r="B391" s="73">
        <v>390</v>
      </c>
      <c r="C391" s="121"/>
      <c r="D391" s="9"/>
      <c r="E391" s="10"/>
      <c r="F391" s="11"/>
      <c r="G391" s="9"/>
      <c r="H391" s="86" t="str">
        <f>IFERROR(VLOOKUP(G391,'Service Details'!$D$5:$F$21,2,TRUE),"")</f>
        <v/>
      </c>
      <c r="I391" s="12"/>
      <c r="J391" s="13"/>
      <c r="K391" s="89">
        <f t="shared" si="26"/>
        <v>0</v>
      </c>
      <c r="L391" s="90">
        <v>0</v>
      </c>
      <c r="M391" s="91">
        <f>IFERROR(IF('Company Details'!$C$9="Yes",(VLOOKUP(Transaction!G391,'Service Details'!$D$5:$F$29,3)),0%),0)</f>
        <v>0</v>
      </c>
      <c r="N391" s="89">
        <f>IFERROR(IF('Company Details'!C397=(VLOOKUP(Transaction!F391,'Customer Details'!$B$3:$D$32,2)),0,L391*M391),0)</f>
        <v>0</v>
      </c>
      <c r="O391" s="92">
        <f>IFERROR(IF('Company Details'!C397=(VLOOKUP(Transaction!F391,'Customer Details'!$B$3:$D$32,2)),L391*M391/2,0),0)</f>
        <v>0</v>
      </c>
      <c r="P391" s="92">
        <f>IFERROR(IF('Company Details'!C397=(VLOOKUP(Transaction!F391,'Customer Details'!$B$3:$D$32,2)),L391*M391/2,0),0)</f>
        <v>0</v>
      </c>
      <c r="Q391" s="89">
        <f t="shared" si="27"/>
        <v>0</v>
      </c>
      <c r="R391" s="90">
        <f t="shared" si="28"/>
        <v>0</v>
      </c>
    </row>
    <row r="392" spans="1:18" x14ac:dyDescent="0.2">
      <c r="A392" s="73" t="str">
        <f t="shared" si="25"/>
        <v>-</v>
      </c>
      <c r="B392" s="73">
        <v>391</v>
      </c>
      <c r="C392" s="121"/>
      <c r="D392" s="9"/>
      <c r="E392" s="10"/>
      <c r="F392" s="11"/>
      <c r="G392" s="9"/>
      <c r="H392" s="86" t="str">
        <f>IFERROR(VLOOKUP(G392,'Service Details'!$D$5:$F$21,2,TRUE),"")</f>
        <v/>
      </c>
      <c r="I392" s="12"/>
      <c r="J392" s="13"/>
      <c r="K392" s="89">
        <f t="shared" si="26"/>
        <v>0</v>
      </c>
      <c r="L392" s="90">
        <v>0</v>
      </c>
      <c r="M392" s="91">
        <f>IFERROR(IF('Company Details'!$C$9="Yes",(VLOOKUP(Transaction!G392,'Service Details'!$D$5:$F$29,3)),0%),0)</f>
        <v>0</v>
      </c>
      <c r="N392" s="89">
        <f>IFERROR(IF('Company Details'!C398=(VLOOKUP(Transaction!F392,'Customer Details'!$B$3:$D$32,2)),0,L392*M392),0)</f>
        <v>0</v>
      </c>
      <c r="O392" s="92">
        <f>IFERROR(IF('Company Details'!C398=(VLOOKUP(Transaction!F392,'Customer Details'!$B$3:$D$32,2)),L392*M392/2,0),0)</f>
        <v>0</v>
      </c>
      <c r="P392" s="92">
        <f>IFERROR(IF('Company Details'!C398=(VLOOKUP(Transaction!F392,'Customer Details'!$B$3:$D$32,2)),L392*M392/2,0),0)</f>
        <v>0</v>
      </c>
      <c r="Q392" s="89">
        <f t="shared" si="27"/>
        <v>0</v>
      </c>
      <c r="R392" s="90">
        <f t="shared" si="28"/>
        <v>0</v>
      </c>
    </row>
    <row r="393" spans="1:18" x14ac:dyDescent="0.2">
      <c r="A393" s="73" t="str">
        <f t="shared" si="25"/>
        <v>-</v>
      </c>
      <c r="B393" s="73">
        <v>392</v>
      </c>
      <c r="C393" s="121"/>
      <c r="D393" s="9"/>
      <c r="E393" s="10"/>
      <c r="F393" s="11"/>
      <c r="G393" s="9"/>
      <c r="H393" s="86" t="str">
        <f>IFERROR(VLOOKUP(G393,'Service Details'!$D$5:$F$21,2,TRUE),"")</f>
        <v/>
      </c>
      <c r="I393" s="12"/>
      <c r="J393" s="13"/>
      <c r="K393" s="89">
        <f t="shared" si="26"/>
        <v>0</v>
      </c>
      <c r="L393" s="90">
        <v>0</v>
      </c>
      <c r="M393" s="91">
        <f>IFERROR(IF('Company Details'!$C$9="Yes",(VLOOKUP(Transaction!G393,'Service Details'!$D$5:$F$29,3)),0%),0)</f>
        <v>0</v>
      </c>
      <c r="N393" s="89">
        <f>IFERROR(IF('Company Details'!C399=(VLOOKUP(Transaction!F393,'Customer Details'!$B$3:$D$32,2)),0,L393*M393),0)</f>
        <v>0</v>
      </c>
      <c r="O393" s="92">
        <f>IFERROR(IF('Company Details'!C399=(VLOOKUP(Transaction!F393,'Customer Details'!$B$3:$D$32,2)),L393*M393/2,0),0)</f>
        <v>0</v>
      </c>
      <c r="P393" s="92">
        <f>IFERROR(IF('Company Details'!C399=(VLOOKUP(Transaction!F393,'Customer Details'!$B$3:$D$32,2)),L393*M393/2,0),0)</f>
        <v>0</v>
      </c>
      <c r="Q393" s="89">
        <f t="shared" si="27"/>
        <v>0</v>
      </c>
      <c r="R393" s="90">
        <f t="shared" si="28"/>
        <v>0</v>
      </c>
    </row>
    <row r="394" spans="1:18" x14ac:dyDescent="0.2">
      <c r="A394" s="73" t="str">
        <f t="shared" si="25"/>
        <v>-</v>
      </c>
      <c r="B394" s="73">
        <v>393</v>
      </c>
      <c r="C394" s="121"/>
      <c r="D394" s="9"/>
      <c r="E394" s="10"/>
      <c r="F394" s="11"/>
      <c r="G394" s="9"/>
      <c r="H394" s="86" t="str">
        <f>IFERROR(VLOOKUP(G394,'Service Details'!$D$5:$F$21,2,TRUE),"")</f>
        <v/>
      </c>
      <c r="I394" s="12"/>
      <c r="J394" s="13"/>
      <c r="K394" s="89">
        <f t="shared" si="26"/>
        <v>0</v>
      </c>
      <c r="L394" s="90">
        <v>0</v>
      </c>
      <c r="M394" s="91">
        <f>IFERROR(IF('Company Details'!$C$9="Yes",(VLOOKUP(Transaction!G394,'Service Details'!$D$5:$F$29,3)),0%),0)</f>
        <v>0</v>
      </c>
      <c r="N394" s="89">
        <f>IFERROR(IF('Company Details'!C400=(VLOOKUP(Transaction!F394,'Customer Details'!$B$3:$D$32,2)),0,L394*M394),0)</f>
        <v>0</v>
      </c>
      <c r="O394" s="92">
        <f>IFERROR(IF('Company Details'!C400=(VLOOKUP(Transaction!F394,'Customer Details'!$B$3:$D$32,2)),L394*M394/2,0),0)</f>
        <v>0</v>
      </c>
      <c r="P394" s="92">
        <f>IFERROR(IF('Company Details'!C400=(VLOOKUP(Transaction!F394,'Customer Details'!$B$3:$D$32,2)),L394*M394/2,0),0)</f>
        <v>0</v>
      </c>
      <c r="Q394" s="89">
        <f t="shared" si="27"/>
        <v>0</v>
      </c>
      <c r="R394" s="90">
        <f t="shared" si="28"/>
        <v>0</v>
      </c>
    </row>
    <row r="395" spans="1:18" x14ac:dyDescent="0.2">
      <c r="A395" s="73" t="str">
        <f t="shared" si="25"/>
        <v>-</v>
      </c>
      <c r="B395" s="73">
        <v>394</v>
      </c>
      <c r="C395" s="121"/>
      <c r="D395" s="9"/>
      <c r="E395" s="10"/>
      <c r="F395" s="11"/>
      <c r="G395" s="9"/>
      <c r="H395" s="86" t="str">
        <f>IFERROR(VLOOKUP(G395,'Service Details'!$D$5:$F$21,2,TRUE),"")</f>
        <v/>
      </c>
      <c r="I395" s="12"/>
      <c r="J395" s="13"/>
      <c r="K395" s="89">
        <f t="shared" si="26"/>
        <v>0</v>
      </c>
      <c r="L395" s="90">
        <v>0</v>
      </c>
      <c r="M395" s="91">
        <f>IFERROR(IF('Company Details'!$C$9="Yes",(VLOOKUP(Transaction!G395,'Service Details'!$D$5:$F$29,3)),0%),0)</f>
        <v>0</v>
      </c>
      <c r="N395" s="89">
        <f>IFERROR(IF('Company Details'!C401=(VLOOKUP(Transaction!F395,'Customer Details'!$B$3:$D$32,2)),0,L395*M395),0)</f>
        <v>0</v>
      </c>
      <c r="O395" s="92">
        <f>IFERROR(IF('Company Details'!C401=(VLOOKUP(Transaction!F395,'Customer Details'!$B$3:$D$32,2)),L395*M395/2,0),0)</f>
        <v>0</v>
      </c>
      <c r="P395" s="92">
        <f>IFERROR(IF('Company Details'!C401=(VLOOKUP(Transaction!F395,'Customer Details'!$B$3:$D$32,2)),L395*M395/2,0),0)</f>
        <v>0</v>
      </c>
      <c r="Q395" s="89">
        <f t="shared" si="27"/>
        <v>0</v>
      </c>
      <c r="R395" s="90">
        <f t="shared" si="28"/>
        <v>0</v>
      </c>
    </row>
    <row r="396" spans="1:18" x14ac:dyDescent="0.2">
      <c r="A396" s="73" t="str">
        <f t="shared" si="25"/>
        <v>-</v>
      </c>
      <c r="B396" s="73">
        <v>395</v>
      </c>
      <c r="C396" s="121"/>
      <c r="D396" s="9"/>
      <c r="E396" s="10"/>
      <c r="F396" s="11"/>
      <c r="G396" s="9"/>
      <c r="H396" s="86" t="str">
        <f>IFERROR(VLOOKUP(G396,'Service Details'!$D$5:$F$21,2,TRUE),"")</f>
        <v/>
      </c>
      <c r="I396" s="12"/>
      <c r="J396" s="13"/>
      <c r="K396" s="89">
        <f t="shared" si="26"/>
        <v>0</v>
      </c>
      <c r="L396" s="90">
        <v>0</v>
      </c>
      <c r="M396" s="91">
        <f>IFERROR(IF('Company Details'!$C$9="Yes",(VLOOKUP(Transaction!G396,'Service Details'!$D$5:$F$29,3)),0%),0)</f>
        <v>0</v>
      </c>
      <c r="N396" s="89">
        <f>IFERROR(IF('Company Details'!C402=(VLOOKUP(Transaction!F396,'Customer Details'!$B$3:$D$32,2)),0,L396*M396),0)</f>
        <v>0</v>
      </c>
      <c r="O396" s="92">
        <f>IFERROR(IF('Company Details'!C402=(VLOOKUP(Transaction!F396,'Customer Details'!$B$3:$D$32,2)),L396*M396/2,0),0)</f>
        <v>0</v>
      </c>
      <c r="P396" s="92">
        <f>IFERROR(IF('Company Details'!C402=(VLOOKUP(Transaction!F396,'Customer Details'!$B$3:$D$32,2)),L396*M396/2,0),0)</f>
        <v>0</v>
      </c>
      <c r="Q396" s="89">
        <f t="shared" si="27"/>
        <v>0</v>
      </c>
      <c r="R396" s="90">
        <f t="shared" si="28"/>
        <v>0</v>
      </c>
    </row>
    <row r="397" spans="1:18" x14ac:dyDescent="0.2">
      <c r="A397" s="73" t="str">
        <f t="shared" si="25"/>
        <v>-</v>
      </c>
      <c r="B397" s="73">
        <v>396</v>
      </c>
      <c r="C397" s="121"/>
      <c r="D397" s="9"/>
      <c r="E397" s="10"/>
      <c r="F397" s="11"/>
      <c r="G397" s="9"/>
      <c r="H397" s="86" t="str">
        <f>IFERROR(VLOOKUP(G397,'Service Details'!$D$5:$F$21,2,TRUE),"")</f>
        <v/>
      </c>
      <c r="I397" s="12"/>
      <c r="J397" s="13"/>
      <c r="K397" s="89">
        <f t="shared" si="26"/>
        <v>0</v>
      </c>
      <c r="L397" s="90">
        <v>0</v>
      </c>
      <c r="M397" s="91">
        <f>IFERROR(IF('Company Details'!$C$9="Yes",(VLOOKUP(Transaction!G397,'Service Details'!$D$5:$F$29,3)),0%),0)</f>
        <v>0</v>
      </c>
      <c r="N397" s="89">
        <f>IFERROR(IF('Company Details'!C403=(VLOOKUP(Transaction!F397,'Customer Details'!$B$3:$D$32,2)),0,L397*M397),0)</f>
        <v>0</v>
      </c>
      <c r="O397" s="92">
        <f>IFERROR(IF('Company Details'!C403=(VLOOKUP(Transaction!F397,'Customer Details'!$B$3:$D$32,2)),L397*M397/2,0),0)</f>
        <v>0</v>
      </c>
      <c r="P397" s="92">
        <f>IFERROR(IF('Company Details'!C403=(VLOOKUP(Transaction!F397,'Customer Details'!$B$3:$D$32,2)),L397*M397/2,0),0)</f>
        <v>0</v>
      </c>
      <c r="Q397" s="89">
        <f t="shared" si="27"/>
        <v>0</v>
      </c>
      <c r="R397" s="90">
        <f t="shared" si="28"/>
        <v>0</v>
      </c>
    </row>
    <row r="398" spans="1:18" x14ac:dyDescent="0.2">
      <c r="A398" s="73" t="str">
        <f t="shared" si="25"/>
        <v>-</v>
      </c>
      <c r="B398" s="73">
        <v>397</v>
      </c>
      <c r="C398" s="121"/>
      <c r="D398" s="9"/>
      <c r="E398" s="10"/>
      <c r="F398" s="11"/>
      <c r="G398" s="9"/>
      <c r="H398" s="86" t="str">
        <f>IFERROR(VLOOKUP(G398,'Service Details'!$D$5:$F$21,2,TRUE),"")</f>
        <v/>
      </c>
      <c r="I398" s="12"/>
      <c r="J398" s="13"/>
      <c r="K398" s="89">
        <f t="shared" si="26"/>
        <v>0</v>
      </c>
      <c r="L398" s="90">
        <v>0</v>
      </c>
      <c r="M398" s="91">
        <f>IFERROR(IF('Company Details'!$C$9="Yes",(VLOOKUP(Transaction!G398,'Service Details'!$D$5:$F$29,3)),0%),0)</f>
        <v>0</v>
      </c>
      <c r="N398" s="89">
        <f>IFERROR(IF('Company Details'!C404=(VLOOKUP(Transaction!F398,'Customer Details'!$B$3:$D$32,2)),0,L398*M398),0)</f>
        <v>0</v>
      </c>
      <c r="O398" s="92">
        <f>IFERROR(IF('Company Details'!C404=(VLOOKUP(Transaction!F398,'Customer Details'!$B$3:$D$32,2)),L398*M398/2,0),0)</f>
        <v>0</v>
      </c>
      <c r="P398" s="92">
        <f>IFERROR(IF('Company Details'!C404=(VLOOKUP(Transaction!F398,'Customer Details'!$B$3:$D$32,2)),L398*M398/2,0),0)</f>
        <v>0</v>
      </c>
      <c r="Q398" s="89">
        <f t="shared" si="27"/>
        <v>0</v>
      </c>
      <c r="R398" s="90">
        <f t="shared" si="28"/>
        <v>0</v>
      </c>
    </row>
    <row r="399" spans="1:18" x14ac:dyDescent="0.2">
      <c r="A399" s="73" t="str">
        <f t="shared" si="25"/>
        <v>-</v>
      </c>
      <c r="B399" s="73">
        <v>398</v>
      </c>
      <c r="C399" s="121"/>
      <c r="D399" s="9"/>
      <c r="E399" s="10"/>
      <c r="F399" s="11"/>
      <c r="G399" s="9"/>
      <c r="H399" s="86" t="str">
        <f>IFERROR(VLOOKUP(G399,'Service Details'!$D$5:$F$21,2,TRUE),"")</f>
        <v/>
      </c>
      <c r="I399" s="12"/>
      <c r="J399" s="13"/>
      <c r="K399" s="89">
        <f t="shared" si="26"/>
        <v>0</v>
      </c>
      <c r="L399" s="90">
        <v>0</v>
      </c>
      <c r="M399" s="91">
        <f>IFERROR(IF('Company Details'!$C$9="Yes",(VLOOKUP(Transaction!G399,'Service Details'!$D$5:$F$29,3)),0%),0)</f>
        <v>0</v>
      </c>
      <c r="N399" s="89">
        <f>IFERROR(IF('Company Details'!C405=(VLOOKUP(Transaction!F399,'Customer Details'!$B$3:$D$32,2)),0,L399*M399),0)</f>
        <v>0</v>
      </c>
      <c r="O399" s="92">
        <f>IFERROR(IF('Company Details'!C405=(VLOOKUP(Transaction!F399,'Customer Details'!$B$3:$D$32,2)),L399*M399/2,0),0)</f>
        <v>0</v>
      </c>
      <c r="P399" s="92">
        <f>IFERROR(IF('Company Details'!C405=(VLOOKUP(Transaction!F399,'Customer Details'!$B$3:$D$32,2)),L399*M399/2,0),0)</f>
        <v>0</v>
      </c>
      <c r="Q399" s="89">
        <f t="shared" si="27"/>
        <v>0</v>
      </c>
      <c r="R399" s="90">
        <f t="shared" si="28"/>
        <v>0</v>
      </c>
    </row>
    <row r="400" spans="1:18" x14ac:dyDescent="0.2">
      <c r="A400" s="73" t="str">
        <f t="shared" si="25"/>
        <v>-</v>
      </c>
      <c r="B400" s="73">
        <v>399</v>
      </c>
      <c r="C400" s="121"/>
      <c r="D400" s="9"/>
      <c r="E400" s="10"/>
      <c r="F400" s="11"/>
      <c r="G400" s="9"/>
      <c r="H400" s="86" t="str">
        <f>IFERROR(VLOOKUP(G400,'Service Details'!$D$5:$F$21,2,TRUE),"")</f>
        <v/>
      </c>
      <c r="I400" s="12"/>
      <c r="J400" s="13"/>
      <c r="K400" s="89">
        <f t="shared" si="26"/>
        <v>0</v>
      </c>
      <c r="L400" s="90">
        <v>0</v>
      </c>
      <c r="M400" s="91">
        <f>IFERROR(IF('Company Details'!$C$9="Yes",(VLOOKUP(Transaction!G400,'Service Details'!$D$5:$F$29,3)),0%),0)</f>
        <v>0</v>
      </c>
      <c r="N400" s="89">
        <f>IFERROR(IF('Company Details'!C406=(VLOOKUP(Transaction!F400,'Customer Details'!$B$3:$D$32,2)),0,L400*M400),0)</f>
        <v>0</v>
      </c>
      <c r="O400" s="92">
        <f>IFERROR(IF('Company Details'!C406=(VLOOKUP(Transaction!F400,'Customer Details'!$B$3:$D$32,2)),L400*M400/2,0),0)</f>
        <v>0</v>
      </c>
      <c r="P400" s="92">
        <f>IFERROR(IF('Company Details'!C406=(VLOOKUP(Transaction!F400,'Customer Details'!$B$3:$D$32,2)),L400*M400/2,0),0)</f>
        <v>0</v>
      </c>
      <c r="Q400" s="89">
        <f t="shared" si="27"/>
        <v>0</v>
      </c>
      <c r="R400" s="90">
        <f t="shared" si="28"/>
        <v>0</v>
      </c>
    </row>
    <row r="401" spans="1:18" x14ac:dyDescent="0.2">
      <c r="A401" s="73" t="str">
        <f t="shared" si="25"/>
        <v>-</v>
      </c>
      <c r="B401" s="73">
        <v>400</v>
      </c>
      <c r="C401" s="121"/>
      <c r="D401" s="9"/>
      <c r="E401" s="10"/>
      <c r="F401" s="11"/>
      <c r="G401" s="9"/>
      <c r="H401" s="86" t="str">
        <f>IFERROR(VLOOKUP(G401,'Service Details'!$D$5:$F$21,2,TRUE),"")</f>
        <v/>
      </c>
      <c r="I401" s="12"/>
      <c r="J401" s="13"/>
      <c r="K401" s="89">
        <f t="shared" si="26"/>
        <v>0</v>
      </c>
      <c r="L401" s="90">
        <v>0</v>
      </c>
      <c r="M401" s="91">
        <f>IFERROR(IF('Company Details'!$C$9="Yes",(VLOOKUP(Transaction!G401,'Service Details'!$D$5:$F$29,3)),0%),0)</f>
        <v>0</v>
      </c>
      <c r="N401" s="89">
        <f>IFERROR(IF('Company Details'!C407=(VLOOKUP(Transaction!F401,'Customer Details'!$B$3:$D$32,2)),0,L401*M401),0)</f>
        <v>0</v>
      </c>
      <c r="O401" s="92">
        <f>IFERROR(IF('Company Details'!C407=(VLOOKUP(Transaction!F401,'Customer Details'!$B$3:$D$32,2)),L401*M401/2,0),0)</f>
        <v>0</v>
      </c>
      <c r="P401" s="92">
        <f>IFERROR(IF('Company Details'!C407=(VLOOKUP(Transaction!F401,'Customer Details'!$B$3:$D$32,2)),L401*M401/2,0),0)</f>
        <v>0</v>
      </c>
      <c r="Q401" s="89">
        <f t="shared" si="27"/>
        <v>0</v>
      </c>
      <c r="R401" s="90">
        <f t="shared" si="28"/>
        <v>0</v>
      </c>
    </row>
    <row r="402" spans="1:18" x14ac:dyDescent="0.2">
      <c r="A402" s="73" t="str">
        <f t="shared" si="25"/>
        <v>-</v>
      </c>
      <c r="B402" s="73">
        <v>401</v>
      </c>
      <c r="C402" s="121"/>
      <c r="D402" s="9"/>
      <c r="E402" s="10"/>
      <c r="F402" s="11"/>
      <c r="G402" s="9"/>
      <c r="H402" s="86" t="str">
        <f>IFERROR(VLOOKUP(G402,'Service Details'!$D$5:$F$21,2,TRUE),"")</f>
        <v/>
      </c>
      <c r="I402" s="12"/>
      <c r="J402" s="13"/>
      <c r="K402" s="89">
        <f t="shared" si="26"/>
        <v>0</v>
      </c>
      <c r="L402" s="90">
        <v>0</v>
      </c>
      <c r="M402" s="91">
        <f>IFERROR(IF('Company Details'!$C$9="Yes",(VLOOKUP(Transaction!G402,'Service Details'!$D$5:$F$29,3)),0%),0)</f>
        <v>0</v>
      </c>
      <c r="N402" s="89">
        <f>IFERROR(IF('Company Details'!C408=(VLOOKUP(Transaction!F402,'Customer Details'!$B$3:$D$32,2)),0,L402*M402),0)</f>
        <v>0</v>
      </c>
      <c r="O402" s="92">
        <f>IFERROR(IF('Company Details'!C408=(VLOOKUP(Transaction!F402,'Customer Details'!$B$3:$D$32,2)),L402*M402/2,0),0)</f>
        <v>0</v>
      </c>
      <c r="P402" s="92">
        <f>IFERROR(IF('Company Details'!C408=(VLOOKUP(Transaction!F402,'Customer Details'!$B$3:$D$32,2)),L402*M402/2,0),0)</f>
        <v>0</v>
      </c>
      <c r="Q402" s="89">
        <f t="shared" si="27"/>
        <v>0</v>
      </c>
      <c r="R402" s="90">
        <f t="shared" si="28"/>
        <v>0</v>
      </c>
    </row>
    <row r="403" spans="1:18" x14ac:dyDescent="0.2">
      <c r="A403" s="73" t="str">
        <f t="shared" si="25"/>
        <v>-</v>
      </c>
      <c r="B403" s="73">
        <v>402</v>
      </c>
      <c r="C403" s="121"/>
      <c r="D403" s="9"/>
      <c r="E403" s="10"/>
      <c r="F403" s="11"/>
      <c r="G403" s="9"/>
      <c r="H403" s="86" t="str">
        <f>IFERROR(VLOOKUP(G403,'Service Details'!$D$5:$F$21,2,TRUE),"")</f>
        <v/>
      </c>
      <c r="I403" s="12"/>
      <c r="J403" s="13"/>
      <c r="K403" s="89">
        <f t="shared" si="26"/>
        <v>0</v>
      </c>
      <c r="L403" s="90">
        <v>0</v>
      </c>
      <c r="M403" s="91">
        <f>IFERROR(IF('Company Details'!$C$9="Yes",(VLOOKUP(Transaction!G403,'Service Details'!$D$5:$F$29,3)),0%),0)</f>
        <v>0</v>
      </c>
      <c r="N403" s="89">
        <f>IFERROR(IF('Company Details'!C409=(VLOOKUP(Transaction!F403,'Customer Details'!$B$3:$D$32,2)),0,L403*M403),0)</f>
        <v>0</v>
      </c>
      <c r="O403" s="92">
        <f>IFERROR(IF('Company Details'!C409=(VLOOKUP(Transaction!F403,'Customer Details'!$B$3:$D$32,2)),L403*M403/2,0),0)</f>
        <v>0</v>
      </c>
      <c r="P403" s="92">
        <f>IFERROR(IF('Company Details'!C409=(VLOOKUP(Transaction!F403,'Customer Details'!$B$3:$D$32,2)),L403*M403/2,0),0)</f>
        <v>0</v>
      </c>
      <c r="Q403" s="89">
        <f t="shared" si="27"/>
        <v>0</v>
      </c>
      <c r="R403" s="90">
        <f t="shared" si="28"/>
        <v>0</v>
      </c>
    </row>
    <row r="404" spans="1:18" x14ac:dyDescent="0.2">
      <c r="A404" s="73" t="str">
        <f t="shared" si="25"/>
        <v>-</v>
      </c>
      <c r="B404" s="73">
        <v>403</v>
      </c>
      <c r="C404" s="121"/>
      <c r="D404" s="9"/>
      <c r="E404" s="10"/>
      <c r="F404" s="11"/>
      <c r="G404" s="9"/>
      <c r="H404" s="86" t="str">
        <f>IFERROR(VLOOKUP(G404,'Service Details'!$D$5:$F$21,2,TRUE),"")</f>
        <v/>
      </c>
      <c r="I404" s="12"/>
      <c r="J404" s="13"/>
      <c r="K404" s="89">
        <f t="shared" si="26"/>
        <v>0</v>
      </c>
      <c r="L404" s="90">
        <v>0</v>
      </c>
      <c r="M404" s="91">
        <f>IFERROR(IF('Company Details'!$C$9="Yes",(VLOOKUP(Transaction!G404,'Service Details'!$D$5:$F$29,3)),0%),0)</f>
        <v>0</v>
      </c>
      <c r="N404" s="89">
        <f>IFERROR(IF('Company Details'!C410=(VLOOKUP(Transaction!F404,'Customer Details'!$B$3:$D$32,2)),0,L404*M404),0)</f>
        <v>0</v>
      </c>
      <c r="O404" s="92">
        <f>IFERROR(IF('Company Details'!C410=(VLOOKUP(Transaction!F404,'Customer Details'!$B$3:$D$32,2)),L404*M404/2,0),0)</f>
        <v>0</v>
      </c>
      <c r="P404" s="92">
        <f>IFERROR(IF('Company Details'!C410=(VLOOKUP(Transaction!F404,'Customer Details'!$B$3:$D$32,2)),L404*M404/2,0),0)</f>
        <v>0</v>
      </c>
      <c r="Q404" s="89">
        <f t="shared" si="27"/>
        <v>0</v>
      </c>
      <c r="R404" s="90">
        <f t="shared" si="28"/>
        <v>0</v>
      </c>
    </row>
    <row r="405" spans="1:18" x14ac:dyDescent="0.2">
      <c r="A405" s="73" t="str">
        <f t="shared" si="25"/>
        <v>-</v>
      </c>
      <c r="B405" s="73">
        <v>404</v>
      </c>
      <c r="C405" s="121"/>
      <c r="D405" s="9"/>
      <c r="E405" s="10"/>
      <c r="F405" s="11"/>
      <c r="G405" s="9"/>
      <c r="H405" s="86" t="str">
        <f>IFERROR(VLOOKUP(G405,'Service Details'!$D$5:$F$21,2,TRUE),"")</f>
        <v/>
      </c>
      <c r="I405" s="12"/>
      <c r="J405" s="13"/>
      <c r="K405" s="89">
        <f t="shared" si="26"/>
        <v>0</v>
      </c>
      <c r="L405" s="90">
        <v>0</v>
      </c>
      <c r="M405" s="91">
        <f>IFERROR(IF('Company Details'!$C$9="Yes",(VLOOKUP(Transaction!G405,'Service Details'!$D$5:$F$29,3)),0%),0)</f>
        <v>0</v>
      </c>
      <c r="N405" s="89">
        <f>IFERROR(IF('Company Details'!C411=(VLOOKUP(Transaction!F405,'Customer Details'!$B$3:$D$32,2)),0,L405*M405),0)</f>
        <v>0</v>
      </c>
      <c r="O405" s="92">
        <f>IFERROR(IF('Company Details'!C411=(VLOOKUP(Transaction!F405,'Customer Details'!$B$3:$D$32,2)),L405*M405/2,0),0)</f>
        <v>0</v>
      </c>
      <c r="P405" s="92">
        <f>IFERROR(IF('Company Details'!C411=(VLOOKUP(Transaction!F405,'Customer Details'!$B$3:$D$32,2)),L405*M405/2,0),0)</f>
        <v>0</v>
      </c>
      <c r="Q405" s="89">
        <f t="shared" si="27"/>
        <v>0</v>
      </c>
      <c r="R405" s="90">
        <f t="shared" si="28"/>
        <v>0</v>
      </c>
    </row>
    <row r="406" spans="1:18" x14ac:dyDescent="0.2">
      <c r="A406" s="73" t="str">
        <f t="shared" si="25"/>
        <v>-</v>
      </c>
      <c r="B406" s="73">
        <v>405</v>
      </c>
      <c r="C406" s="121"/>
      <c r="D406" s="9"/>
      <c r="E406" s="10"/>
      <c r="F406" s="11"/>
      <c r="G406" s="9"/>
      <c r="H406" s="86" t="str">
        <f>IFERROR(VLOOKUP(G406,'Service Details'!$D$5:$F$21,2,TRUE),"")</f>
        <v/>
      </c>
      <c r="I406" s="12"/>
      <c r="J406" s="13"/>
      <c r="K406" s="89">
        <f t="shared" si="26"/>
        <v>0</v>
      </c>
      <c r="L406" s="90">
        <v>0</v>
      </c>
      <c r="M406" s="91">
        <f>IFERROR(IF('Company Details'!$C$9="Yes",(VLOOKUP(Transaction!G406,'Service Details'!$D$5:$F$29,3)),0%),0)</f>
        <v>0</v>
      </c>
      <c r="N406" s="89">
        <f>IFERROR(IF('Company Details'!C412=(VLOOKUP(Transaction!F406,'Customer Details'!$B$3:$D$32,2)),0,L406*M406),0)</f>
        <v>0</v>
      </c>
      <c r="O406" s="92">
        <f>IFERROR(IF('Company Details'!C412=(VLOOKUP(Transaction!F406,'Customer Details'!$B$3:$D$32,2)),L406*M406/2,0),0)</f>
        <v>0</v>
      </c>
      <c r="P406" s="92">
        <f>IFERROR(IF('Company Details'!C412=(VLOOKUP(Transaction!F406,'Customer Details'!$B$3:$D$32,2)),L406*M406/2,0),0)</f>
        <v>0</v>
      </c>
      <c r="Q406" s="89">
        <f t="shared" si="27"/>
        <v>0</v>
      </c>
      <c r="R406" s="90">
        <f t="shared" si="28"/>
        <v>0</v>
      </c>
    </row>
    <row r="407" spans="1:18" x14ac:dyDescent="0.2">
      <c r="A407" s="73" t="str">
        <f t="shared" si="25"/>
        <v>-</v>
      </c>
      <c r="B407" s="73">
        <v>406</v>
      </c>
      <c r="C407" s="121"/>
      <c r="D407" s="9"/>
      <c r="E407" s="10"/>
      <c r="F407" s="11"/>
      <c r="G407" s="9"/>
      <c r="H407" s="86" t="str">
        <f>IFERROR(VLOOKUP(G407,'Service Details'!$D$5:$F$21,2,TRUE),"")</f>
        <v/>
      </c>
      <c r="I407" s="12"/>
      <c r="J407" s="13"/>
      <c r="K407" s="89">
        <f t="shared" si="26"/>
        <v>0</v>
      </c>
      <c r="L407" s="90">
        <v>0</v>
      </c>
      <c r="M407" s="91">
        <f>IFERROR(IF('Company Details'!$C$9="Yes",(VLOOKUP(Transaction!G407,'Service Details'!$D$5:$F$29,3)),0%),0)</f>
        <v>0</v>
      </c>
      <c r="N407" s="89">
        <f>IFERROR(IF('Company Details'!C413=(VLOOKUP(Transaction!F407,'Customer Details'!$B$3:$D$32,2)),0,L407*M407),0)</f>
        <v>0</v>
      </c>
      <c r="O407" s="92">
        <f>IFERROR(IF('Company Details'!C413=(VLOOKUP(Transaction!F407,'Customer Details'!$B$3:$D$32,2)),L407*M407/2,0),0)</f>
        <v>0</v>
      </c>
      <c r="P407" s="92">
        <f>IFERROR(IF('Company Details'!C413=(VLOOKUP(Transaction!F407,'Customer Details'!$B$3:$D$32,2)),L407*M407/2,0),0)</f>
        <v>0</v>
      </c>
      <c r="Q407" s="89">
        <f t="shared" si="27"/>
        <v>0</v>
      </c>
      <c r="R407" s="90">
        <f t="shared" si="28"/>
        <v>0</v>
      </c>
    </row>
    <row r="408" spans="1:18" x14ac:dyDescent="0.2">
      <c r="A408" s="73" t="str">
        <f t="shared" si="25"/>
        <v>-</v>
      </c>
      <c r="B408" s="73">
        <v>407</v>
      </c>
      <c r="C408" s="121"/>
      <c r="D408" s="9"/>
      <c r="E408" s="10"/>
      <c r="F408" s="11"/>
      <c r="G408" s="9"/>
      <c r="H408" s="86" t="str">
        <f>IFERROR(VLOOKUP(G408,'Service Details'!$D$5:$F$21,2,TRUE),"")</f>
        <v/>
      </c>
      <c r="I408" s="12"/>
      <c r="J408" s="13"/>
      <c r="K408" s="89">
        <f t="shared" si="26"/>
        <v>0</v>
      </c>
      <c r="L408" s="90">
        <v>0</v>
      </c>
      <c r="M408" s="91">
        <f>IFERROR(IF('Company Details'!$C$9="Yes",(VLOOKUP(Transaction!G408,'Service Details'!$D$5:$F$29,3)),0%),0)</f>
        <v>0</v>
      </c>
      <c r="N408" s="89">
        <f>IFERROR(IF('Company Details'!C414=(VLOOKUP(Transaction!F408,'Customer Details'!$B$3:$D$32,2)),0,L408*M408),0)</f>
        <v>0</v>
      </c>
      <c r="O408" s="92">
        <f>IFERROR(IF('Company Details'!C414=(VLOOKUP(Transaction!F408,'Customer Details'!$B$3:$D$32,2)),L408*M408/2,0),0)</f>
        <v>0</v>
      </c>
      <c r="P408" s="92">
        <f>IFERROR(IF('Company Details'!C414=(VLOOKUP(Transaction!F408,'Customer Details'!$B$3:$D$32,2)),L408*M408/2,0),0)</f>
        <v>0</v>
      </c>
      <c r="Q408" s="89">
        <f t="shared" si="27"/>
        <v>0</v>
      </c>
      <c r="R408" s="90">
        <f t="shared" si="28"/>
        <v>0</v>
      </c>
    </row>
    <row r="409" spans="1:18" x14ac:dyDescent="0.2">
      <c r="A409" s="73" t="str">
        <f t="shared" si="25"/>
        <v>-</v>
      </c>
      <c r="B409" s="73">
        <v>408</v>
      </c>
      <c r="C409" s="121"/>
      <c r="D409" s="9"/>
      <c r="E409" s="10"/>
      <c r="F409" s="11"/>
      <c r="G409" s="9"/>
      <c r="H409" s="86" t="str">
        <f>IFERROR(VLOOKUP(G409,'Service Details'!$D$5:$F$21,2,TRUE),"")</f>
        <v/>
      </c>
      <c r="I409" s="12"/>
      <c r="J409" s="13"/>
      <c r="K409" s="89">
        <f t="shared" si="26"/>
        <v>0</v>
      </c>
      <c r="L409" s="90">
        <v>0</v>
      </c>
      <c r="M409" s="91">
        <f>IFERROR(IF('Company Details'!$C$9="Yes",(VLOOKUP(Transaction!G409,'Service Details'!$D$5:$F$29,3)),0%),0)</f>
        <v>0</v>
      </c>
      <c r="N409" s="89">
        <f>IFERROR(IF('Company Details'!C415=(VLOOKUP(Transaction!F409,'Customer Details'!$B$3:$D$32,2)),0,L409*M409),0)</f>
        <v>0</v>
      </c>
      <c r="O409" s="92">
        <f>IFERROR(IF('Company Details'!C415=(VLOOKUP(Transaction!F409,'Customer Details'!$B$3:$D$32,2)),L409*M409/2,0),0)</f>
        <v>0</v>
      </c>
      <c r="P409" s="92">
        <f>IFERROR(IF('Company Details'!C415=(VLOOKUP(Transaction!F409,'Customer Details'!$B$3:$D$32,2)),L409*M409/2,0),0)</f>
        <v>0</v>
      </c>
      <c r="Q409" s="89">
        <f t="shared" si="27"/>
        <v>0</v>
      </c>
      <c r="R409" s="90">
        <f t="shared" si="28"/>
        <v>0</v>
      </c>
    </row>
    <row r="410" spans="1:18" x14ac:dyDescent="0.2">
      <c r="A410" s="73" t="str">
        <f t="shared" si="25"/>
        <v>-</v>
      </c>
      <c r="B410" s="73">
        <v>409</v>
      </c>
      <c r="C410" s="121"/>
      <c r="D410" s="9"/>
      <c r="E410" s="10"/>
      <c r="F410" s="11"/>
      <c r="G410" s="9"/>
      <c r="H410" s="86" t="str">
        <f>IFERROR(VLOOKUP(G410,'Service Details'!$D$5:$F$21,2,TRUE),"")</f>
        <v/>
      </c>
      <c r="I410" s="12"/>
      <c r="J410" s="13"/>
      <c r="K410" s="89">
        <f t="shared" si="26"/>
        <v>0</v>
      </c>
      <c r="L410" s="90">
        <v>0</v>
      </c>
      <c r="M410" s="91">
        <f>IFERROR(IF('Company Details'!$C$9="Yes",(VLOOKUP(Transaction!G410,'Service Details'!$D$5:$F$29,3)),0%),0)</f>
        <v>0</v>
      </c>
      <c r="N410" s="89">
        <f>IFERROR(IF('Company Details'!C416=(VLOOKUP(Transaction!F410,'Customer Details'!$B$3:$D$32,2)),0,L410*M410),0)</f>
        <v>0</v>
      </c>
      <c r="O410" s="92">
        <f>IFERROR(IF('Company Details'!C416=(VLOOKUP(Transaction!F410,'Customer Details'!$B$3:$D$32,2)),L410*M410/2,0),0)</f>
        <v>0</v>
      </c>
      <c r="P410" s="92">
        <f>IFERROR(IF('Company Details'!C416=(VLOOKUP(Transaction!F410,'Customer Details'!$B$3:$D$32,2)),L410*M410/2,0),0)</f>
        <v>0</v>
      </c>
      <c r="Q410" s="89">
        <f t="shared" si="27"/>
        <v>0</v>
      </c>
      <c r="R410" s="90">
        <f t="shared" si="28"/>
        <v>0</v>
      </c>
    </row>
    <row r="411" spans="1:18" x14ac:dyDescent="0.2">
      <c r="A411" s="73" t="str">
        <f t="shared" si="25"/>
        <v>-</v>
      </c>
      <c r="B411" s="73">
        <v>410</v>
      </c>
      <c r="C411" s="121"/>
      <c r="D411" s="9"/>
      <c r="E411" s="10"/>
      <c r="F411" s="11"/>
      <c r="G411" s="9"/>
      <c r="H411" s="86" t="str">
        <f>IFERROR(VLOOKUP(G411,'Service Details'!$D$5:$F$21,2,TRUE),"")</f>
        <v/>
      </c>
      <c r="I411" s="12"/>
      <c r="J411" s="13"/>
      <c r="K411" s="89">
        <f t="shared" si="26"/>
        <v>0</v>
      </c>
      <c r="L411" s="90">
        <v>0</v>
      </c>
      <c r="M411" s="91">
        <f>IFERROR(IF('Company Details'!$C$9="Yes",(VLOOKUP(Transaction!G411,'Service Details'!$D$5:$F$29,3)),0%),0)</f>
        <v>0</v>
      </c>
      <c r="N411" s="89">
        <f>IFERROR(IF('Company Details'!C417=(VLOOKUP(Transaction!F411,'Customer Details'!$B$3:$D$32,2)),0,L411*M411),0)</f>
        <v>0</v>
      </c>
      <c r="O411" s="92">
        <f>IFERROR(IF('Company Details'!C417=(VLOOKUP(Transaction!F411,'Customer Details'!$B$3:$D$32,2)),L411*M411/2,0),0)</f>
        <v>0</v>
      </c>
      <c r="P411" s="92">
        <f>IFERROR(IF('Company Details'!C417=(VLOOKUP(Transaction!F411,'Customer Details'!$B$3:$D$32,2)),L411*M411/2,0),0)</f>
        <v>0</v>
      </c>
      <c r="Q411" s="89">
        <f t="shared" si="27"/>
        <v>0</v>
      </c>
      <c r="R411" s="90">
        <f t="shared" si="28"/>
        <v>0</v>
      </c>
    </row>
    <row r="412" spans="1:18" x14ac:dyDescent="0.2">
      <c r="A412" s="73" t="str">
        <f t="shared" si="25"/>
        <v>-</v>
      </c>
      <c r="B412" s="73">
        <v>411</v>
      </c>
      <c r="C412" s="121"/>
      <c r="D412" s="9"/>
      <c r="E412" s="10"/>
      <c r="F412" s="11"/>
      <c r="G412" s="9"/>
      <c r="H412" s="86" t="str">
        <f>IFERROR(VLOOKUP(G412,'Service Details'!$D$5:$F$21,2,TRUE),"")</f>
        <v/>
      </c>
      <c r="I412" s="12"/>
      <c r="J412" s="13"/>
      <c r="K412" s="89">
        <f t="shared" si="26"/>
        <v>0</v>
      </c>
      <c r="L412" s="90">
        <v>0</v>
      </c>
      <c r="M412" s="91">
        <f>IFERROR(IF('Company Details'!$C$9="Yes",(VLOOKUP(Transaction!G412,'Service Details'!$D$5:$F$29,3)),0%),0)</f>
        <v>0</v>
      </c>
      <c r="N412" s="89">
        <f>IFERROR(IF('Company Details'!C418=(VLOOKUP(Transaction!F412,'Customer Details'!$B$3:$D$32,2)),0,L412*M412),0)</f>
        <v>0</v>
      </c>
      <c r="O412" s="92">
        <f>IFERROR(IF('Company Details'!C418=(VLOOKUP(Transaction!F412,'Customer Details'!$B$3:$D$32,2)),L412*M412/2,0),0)</f>
        <v>0</v>
      </c>
      <c r="P412" s="92">
        <f>IFERROR(IF('Company Details'!C418=(VLOOKUP(Transaction!F412,'Customer Details'!$B$3:$D$32,2)),L412*M412/2,0),0)</f>
        <v>0</v>
      </c>
      <c r="Q412" s="89">
        <f t="shared" si="27"/>
        <v>0</v>
      </c>
      <c r="R412" s="90">
        <f t="shared" si="28"/>
        <v>0</v>
      </c>
    </row>
    <row r="413" spans="1:18" x14ac:dyDescent="0.2">
      <c r="A413" s="73" t="str">
        <f t="shared" si="25"/>
        <v>-</v>
      </c>
      <c r="B413" s="73">
        <v>412</v>
      </c>
      <c r="C413" s="121"/>
      <c r="D413" s="9"/>
      <c r="E413" s="10"/>
      <c r="F413" s="11"/>
      <c r="G413" s="9"/>
      <c r="H413" s="86" t="str">
        <f>IFERROR(VLOOKUP(G413,'Service Details'!$D$5:$F$21,2,TRUE),"")</f>
        <v/>
      </c>
      <c r="I413" s="12"/>
      <c r="J413" s="13"/>
      <c r="K413" s="89">
        <f t="shared" si="26"/>
        <v>0</v>
      </c>
      <c r="L413" s="90">
        <v>0</v>
      </c>
      <c r="M413" s="91">
        <f>IFERROR(IF('Company Details'!$C$9="Yes",(VLOOKUP(Transaction!G413,'Service Details'!$D$5:$F$29,3)),0%),0)</f>
        <v>0</v>
      </c>
      <c r="N413" s="89">
        <f>IFERROR(IF('Company Details'!C419=(VLOOKUP(Transaction!F413,'Customer Details'!$B$3:$D$32,2)),0,L413*M413),0)</f>
        <v>0</v>
      </c>
      <c r="O413" s="92">
        <f>IFERROR(IF('Company Details'!C419=(VLOOKUP(Transaction!F413,'Customer Details'!$B$3:$D$32,2)),L413*M413/2,0),0)</f>
        <v>0</v>
      </c>
      <c r="P413" s="92">
        <f>IFERROR(IF('Company Details'!C419=(VLOOKUP(Transaction!F413,'Customer Details'!$B$3:$D$32,2)),L413*M413/2,0),0)</f>
        <v>0</v>
      </c>
      <c r="Q413" s="89">
        <f t="shared" si="27"/>
        <v>0</v>
      </c>
      <c r="R413" s="90">
        <f t="shared" si="28"/>
        <v>0</v>
      </c>
    </row>
    <row r="414" spans="1:18" x14ac:dyDescent="0.2">
      <c r="A414" s="73" t="str">
        <f t="shared" si="25"/>
        <v>-</v>
      </c>
      <c r="B414" s="73">
        <v>413</v>
      </c>
      <c r="C414" s="121"/>
      <c r="D414" s="9"/>
      <c r="E414" s="10"/>
      <c r="F414" s="11"/>
      <c r="G414" s="9"/>
      <c r="H414" s="86" t="str">
        <f>IFERROR(VLOOKUP(G414,'Service Details'!$D$5:$F$21,2,TRUE),"")</f>
        <v/>
      </c>
      <c r="I414" s="12"/>
      <c r="J414" s="13"/>
      <c r="K414" s="89">
        <f t="shared" si="26"/>
        <v>0</v>
      </c>
      <c r="L414" s="90">
        <v>0</v>
      </c>
      <c r="M414" s="91">
        <f>IFERROR(IF('Company Details'!$C$9="Yes",(VLOOKUP(Transaction!G414,'Service Details'!$D$5:$F$29,3)),0%),0)</f>
        <v>0</v>
      </c>
      <c r="N414" s="89">
        <f>IFERROR(IF('Company Details'!C420=(VLOOKUP(Transaction!F414,'Customer Details'!$B$3:$D$32,2)),0,L414*M414),0)</f>
        <v>0</v>
      </c>
      <c r="O414" s="92">
        <f>IFERROR(IF('Company Details'!C420=(VLOOKUP(Transaction!F414,'Customer Details'!$B$3:$D$32,2)),L414*M414/2,0),0)</f>
        <v>0</v>
      </c>
      <c r="P414" s="92">
        <f>IFERROR(IF('Company Details'!C420=(VLOOKUP(Transaction!F414,'Customer Details'!$B$3:$D$32,2)),L414*M414/2,0),0)</f>
        <v>0</v>
      </c>
      <c r="Q414" s="89">
        <f t="shared" si="27"/>
        <v>0</v>
      </c>
      <c r="R414" s="90">
        <f t="shared" si="28"/>
        <v>0</v>
      </c>
    </row>
    <row r="415" spans="1:18" x14ac:dyDescent="0.2">
      <c r="A415" s="73" t="str">
        <f t="shared" si="25"/>
        <v>-</v>
      </c>
      <c r="B415" s="73">
        <v>414</v>
      </c>
      <c r="C415" s="121"/>
      <c r="D415" s="9"/>
      <c r="E415" s="10"/>
      <c r="F415" s="11"/>
      <c r="G415" s="9"/>
      <c r="H415" s="86" t="str">
        <f>IFERROR(VLOOKUP(G415,'Service Details'!$D$5:$F$21,2,TRUE),"")</f>
        <v/>
      </c>
      <c r="I415" s="12"/>
      <c r="J415" s="13"/>
      <c r="K415" s="89">
        <f t="shared" si="26"/>
        <v>0</v>
      </c>
      <c r="L415" s="90">
        <v>0</v>
      </c>
      <c r="M415" s="91">
        <f>IFERROR(IF('Company Details'!$C$9="Yes",(VLOOKUP(Transaction!G415,'Service Details'!$D$5:$F$29,3)),0%),0)</f>
        <v>0</v>
      </c>
      <c r="N415" s="89">
        <f>IFERROR(IF('Company Details'!C421=(VLOOKUP(Transaction!F415,'Customer Details'!$B$3:$D$32,2)),0,L415*M415),0)</f>
        <v>0</v>
      </c>
      <c r="O415" s="92">
        <f>IFERROR(IF('Company Details'!C421=(VLOOKUP(Transaction!F415,'Customer Details'!$B$3:$D$32,2)),L415*M415/2,0),0)</f>
        <v>0</v>
      </c>
      <c r="P415" s="92">
        <f>IFERROR(IF('Company Details'!C421=(VLOOKUP(Transaction!F415,'Customer Details'!$B$3:$D$32,2)),L415*M415/2,0),0)</f>
        <v>0</v>
      </c>
      <c r="Q415" s="89">
        <f t="shared" si="27"/>
        <v>0</v>
      </c>
      <c r="R415" s="90">
        <f t="shared" si="28"/>
        <v>0</v>
      </c>
    </row>
    <row r="416" spans="1:18" x14ac:dyDescent="0.2">
      <c r="A416" s="73" t="str">
        <f t="shared" si="25"/>
        <v>-</v>
      </c>
      <c r="B416" s="73">
        <v>415</v>
      </c>
      <c r="C416" s="121"/>
      <c r="D416" s="9"/>
      <c r="E416" s="10"/>
      <c r="F416" s="11"/>
      <c r="G416" s="9"/>
      <c r="H416" s="86" t="str">
        <f>IFERROR(VLOOKUP(G416,'Service Details'!$D$5:$F$21,2,TRUE),"")</f>
        <v/>
      </c>
      <c r="I416" s="12"/>
      <c r="J416" s="13"/>
      <c r="K416" s="89">
        <f t="shared" si="26"/>
        <v>0</v>
      </c>
      <c r="L416" s="90">
        <v>0</v>
      </c>
      <c r="M416" s="91">
        <f>IFERROR(IF('Company Details'!$C$9="Yes",(VLOOKUP(Transaction!G416,'Service Details'!$D$5:$F$29,3)),0%),0)</f>
        <v>0</v>
      </c>
      <c r="N416" s="89">
        <f>IFERROR(IF('Company Details'!C422=(VLOOKUP(Transaction!F416,'Customer Details'!$B$3:$D$32,2)),0,L416*M416),0)</f>
        <v>0</v>
      </c>
      <c r="O416" s="92">
        <f>IFERROR(IF('Company Details'!C422=(VLOOKUP(Transaction!F416,'Customer Details'!$B$3:$D$32,2)),L416*M416/2,0),0)</f>
        <v>0</v>
      </c>
      <c r="P416" s="92">
        <f>IFERROR(IF('Company Details'!C422=(VLOOKUP(Transaction!F416,'Customer Details'!$B$3:$D$32,2)),L416*M416/2,0),0)</f>
        <v>0</v>
      </c>
      <c r="Q416" s="89">
        <f t="shared" si="27"/>
        <v>0</v>
      </c>
      <c r="R416" s="90">
        <f t="shared" si="28"/>
        <v>0</v>
      </c>
    </row>
    <row r="417" spans="1:18" x14ac:dyDescent="0.2">
      <c r="A417" s="73" t="str">
        <f t="shared" si="25"/>
        <v>-</v>
      </c>
      <c r="B417" s="73">
        <v>416</v>
      </c>
      <c r="C417" s="121"/>
      <c r="D417" s="9"/>
      <c r="E417" s="10"/>
      <c r="F417" s="11"/>
      <c r="G417" s="9"/>
      <c r="H417" s="86" t="str">
        <f>IFERROR(VLOOKUP(G417,'Service Details'!$D$5:$F$21,2,TRUE),"")</f>
        <v/>
      </c>
      <c r="I417" s="12"/>
      <c r="J417" s="13"/>
      <c r="K417" s="89">
        <f t="shared" si="26"/>
        <v>0</v>
      </c>
      <c r="L417" s="90">
        <v>0</v>
      </c>
      <c r="M417" s="91">
        <f>IFERROR(IF('Company Details'!$C$9="Yes",(VLOOKUP(Transaction!G417,'Service Details'!$D$5:$F$29,3)),0%),0)</f>
        <v>0</v>
      </c>
      <c r="N417" s="89">
        <f>IFERROR(IF('Company Details'!C423=(VLOOKUP(Transaction!F417,'Customer Details'!$B$3:$D$32,2)),0,L417*M417),0)</f>
        <v>0</v>
      </c>
      <c r="O417" s="92">
        <f>IFERROR(IF('Company Details'!C423=(VLOOKUP(Transaction!F417,'Customer Details'!$B$3:$D$32,2)),L417*M417/2,0),0)</f>
        <v>0</v>
      </c>
      <c r="P417" s="92">
        <f>IFERROR(IF('Company Details'!C423=(VLOOKUP(Transaction!F417,'Customer Details'!$B$3:$D$32,2)),L417*M417/2,0),0)</f>
        <v>0</v>
      </c>
      <c r="Q417" s="89">
        <f t="shared" si="27"/>
        <v>0</v>
      </c>
      <c r="R417" s="90">
        <f t="shared" si="28"/>
        <v>0</v>
      </c>
    </row>
    <row r="418" spans="1:18" x14ac:dyDescent="0.2">
      <c r="A418" s="73" t="str">
        <f t="shared" si="25"/>
        <v>-</v>
      </c>
      <c r="B418" s="73">
        <v>417</v>
      </c>
      <c r="C418" s="121"/>
      <c r="D418" s="9"/>
      <c r="E418" s="10"/>
      <c r="F418" s="11"/>
      <c r="G418" s="9"/>
      <c r="H418" s="86" t="str">
        <f>IFERROR(VLOOKUP(G418,'Service Details'!$D$5:$F$21,2,TRUE),"")</f>
        <v/>
      </c>
      <c r="I418" s="12"/>
      <c r="J418" s="13"/>
      <c r="K418" s="89">
        <f t="shared" si="26"/>
        <v>0</v>
      </c>
      <c r="L418" s="90">
        <v>0</v>
      </c>
      <c r="M418" s="91">
        <f>IFERROR(IF('Company Details'!$C$9="Yes",(VLOOKUP(Transaction!G418,'Service Details'!$D$5:$F$29,3)),0%),0)</f>
        <v>0</v>
      </c>
      <c r="N418" s="89">
        <f>IFERROR(IF('Company Details'!C424=(VLOOKUP(Transaction!F418,'Customer Details'!$B$3:$D$32,2)),0,L418*M418),0)</f>
        <v>0</v>
      </c>
      <c r="O418" s="92">
        <f>IFERROR(IF('Company Details'!C424=(VLOOKUP(Transaction!F418,'Customer Details'!$B$3:$D$32,2)),L418*M418/2,0),0)</f>
        <v>0</v>
      </c>
      <c r="P418" s="92">
        <f>IFERROR(IF('Company Details'!C424=(VLOOKUP(Transaction!F418,'Customer Details'!$B$3:$D$32,2)),L418*M418/2,0),0)</f>
        <v>0</v>
      </c>
      <c r="Q418" s="89">
        <f t="shared" si="27"/>
        <v>0</v>
      </c>
      <c r="R418" s="90">
        <f t="shared" si="28"/>
        <v>0</v>
      </c>
    </row>
    <row r="419" spans="1:18" x14ac:dyDescent="0.2">
      <c r="A419" s="73" t="str">
        <f t="shared" si="25"/>
        <v>-</v>
      </c>
      <c r="B419" s="73">
        <v>418</v>
      </c>
      <c r="C419" s="121"/>
      <c r="D419" s="9"/>
      <c r="E419" s="10"/>
      <c r="F419" s="11"/>
      <c r="G419" s="9"/>
      <c r="H419" s="86" t="str">
        <f>IFERROR(VLOOKUP(G419,'Service Details'!$D$5:$F$21,2,TRUE),"")</f>
        <v/>
      </c>
      <c r="I419" s="12"/>
      <c r="J419" s="13"/>
      <c r="K419" s="89">
        <f t="shared" si="26"/>
        <v>0</v>
      </c>
      <c r="L419" s="90">
        <v>0</v>
      </c>
      <c r="M419" s="91">
        <f>IFERROR(IF('Company Details'!$C$9="Yes",(VLOOKUP(Transaction!G419,'Service Details'!$D$5:$F$29,3)),0%),0)</f>
        <v>0</v>
      </c>
      <c r="N419" s="89">
        <f>IFERROR(IF('Company Details'!C425=(VLOOKUP(Transaction!F419,'Customer Details'!$B$3:$D$32,2)),0,L419*M419),0)</f>
        <v>0</v>
      </c>
      <c r="O419" s="92">
        <f>IFERROR(IF('Company Details'!C425=(VLOOKUP(Transaction!F419,'Customer Details'!$B$3:$D$32,2)),L419*M419/2,0),0)</f>
        <v>0</v>
      </c>
      <c r="P419" s="92">
        <f>IFERROR(IF('Company Details'!C425=(VLOOKUP(Transaction!F419,'Customer Details'!$B$3:$D$32,2)),L419*M419/2,0),0)</f>
        <v>0</v>
      </c>
      <c r="Q419" s="89">
        <f t="shared" si="27"/>
        <v>0</v>
      </c>
      <c r="R419" s="90">
        <f t="shared" si="28"/>
        <v>0</v>
      </c>
    </row>
    <row r="420" spans="1:18" x14ac:dyDescent="0.2">
      <c r="A420" s="73" t="str">
        <f t="shared" si="25"/>
        <v>-</v>
      </c>
      <c r="B420" s="73">
        <v>419</v>
      </c>
      <c r="C420" s="121"/>
      <c r="D420" s="9"/>
      <c r="E420" s="10"/>
      <c r="F420" s="11"/>
      <c r="G420" s="9"/>
      <c r="H420" s="86" t="str">
        <f>IFERROR(VLOOKUP(G420,'Service Details'!$D$5:$F$21,2,TRUE),"")</f>
        <v/>
      </c>
      <c r="I420" s="12"/>
      <c r="J420" s="13"/>
      <c r="K420" s="89">
        <f t="shared" si="26"/>
        <v>0</v>
      </c>
      <c r="L420" s="90">
        <v>0</v>
      </c>
      <c r="M420" s="91">
        <f>IFERROR(IF('Company Details'!$C$9="Yes",(VLOOKUP(Transaction!G420,'Service Details'!$D$5:$F$29,3)),0%),0)</f>
        <v>0</v>
      </c>
      <c r="N420" s="89">
        <f>IFERROR(IF('Company Details'!C426=(VLOOKUP(Transaction!F420,'Customer Details'!$B$3:$D$32,2)),0,L420*M420),0)</f>
        <v>0</v>
      </c>
      <c r="O420" s="92">
        <f>IFERROR(IF('Company Details'!C426=(VLOOKUP(Transaction!F420,'Customer Details'!$B$3:$D$32,2)),L420*M420/2,0),0)</f>
        <v>0</v>
      </c>
      <c r="P420" s="92">
        <f>IFERROR(IF('Company Details'!C426=(VLOOKUP(Transaction!F420,'Customer Details'!$B$3:$D$32,2)),L420*M420/2,0),0)</f>
        <v>0</v>
      </c>
      <c r="Q420" s="89">
        <f t="shared" si="27"/>
        <v>0</v>
      </c>
      <c r="R420" s="90">
        <f t="shared" si="28"/>
        <v>0</v>
      </c>
    </row>
    <row r="421" spans="1:18" x14ac:dyDescent="0.2">
      <c r="A421" s="73" t="str">
        <f t="shared" si="25"/>
        <v>-</v>
      </c>
      <c r="B421" s="73">
        <v>420</v>
      </c>
      <c r="C421" s="121"/>
      <c r="D421" s="9"/>
      <c r="E421" s="10"/>
      <c r="F421" s="11"/>
      <c r="G421" s="9"/>
      <c r="H421" s="86" t="str">
        <f>IFERROR(VLOOKUP(G421,'Service Details'!$D$5:$F$21,2,TRUE),"")</f>
        <v/>
      </c>
      <c r="I421" s="12"/>
      <c r="J421" s="13"/>
      <c r="K421" s="89">
        <f t="shared" si="26"/>
        <v>0</v>
      </c>
      <c r="L421" s="90">
        <v>0</v>
      </c>
      <c r="M421" s="91">
        <f>IFERROR(IF('Company Details'!$C$9="Yes",(VLOOKUP(Transaction!G421,'Service Details'!$D$5:$F$29,3)),0%),0)</f>
        <v>0</v>
      </c>
      <c r="N421" s="89">
        <f>IFERROR(IF('Company Details'!C427=(VLOOKUP(Transaction!F421,'Customer Details'!$B$3:$D$32,2)),0,L421*M421),0)</f>
        <v>0</v>
      </c>
      <c r="O421" s="92">
        <f>IFERROR(IF('Company Details'!C427=(VLOOKUP(Transaction!F421,'Customer Details'!$B$3:$D$32,2)),L421*M421/2,0),0)</f>
        <v>0</v>
      </c>
      <c r="P421" s="92">
        <f>IFERROR(IF('Company Details'!C427=(VLOOKUP(Transaction!F421,'Customer Details'!$B$3:$D$32,2)),L421*M421/2,0),0)</f>
        <v>0</v>
      </c>
      <c r="Q421" s="89">
        <f t="shared" si="27"/>
        <v>0</v>
      </c>
      <c r="R421" s="90">
        <f t="shared" si="28"/>
        <v>0</v>
      </c>
    </row>
    <row r="422" spans="1:18" x14ac:dyDescent="0.2">
      <c r="A422" s="73" t="str">
        <f t="shared" si="25"/>
        <v>-</v>
      </c>
      <c r="B422" s="73">
        <v>421</v>
      </c>
      <c r="C422" s="121"/>
      <c r="D422" s="9"/>
      <c r="E422" s="10"/>
      <c r="F422" s="11"/>
      <c r="G422" s="9"/>
      <c r="H422" s="86" t="str">
        <f>IFERROR(VLOOKUP(G422,'Service Details'!$D$5:$F$21,2,TRUE),"")</f>
        <v/>
      </c>
      <c r="I422" s="12"/>
      <c r="J422" s="13"/>
      <c r="K422" s="89">
        <f t="shared" si="26"/>
        <v>0</v>
      </c>
      <c r="L422" s="90">
        <v>0</v>
      </c>
      <c r="M422" s="91">
        <f>IFERROR(IF('Company Details'!$C$9="Yes",(VLOOKUP(Transaction!G422,'Service Details'!$D$5:$F$29,3)),0%),0)</f>
        <v>0</v>
      </c>
      <c r="N422" s="89">
        <f>IFERROR(IF('Company Details'!C428=(VLOOKUP(Transaction!F422,'Customer Details'!$B$3:$D$32,2)),0,L422*M422),0)</f>
        <v>0</v>
      </c>
      <c r="O422" s="92">
        <f>IFERROR(IF('Company Details'!C428=(VLOOKUP(Transaction!F422,'Customer Details'!$B$3:$D$32,2)),L422*M422/2,0),0)</f>
        <v>0</v>
      </c>
      <c r="P422" s="92">
        <f>IFERROR(IF('Company Details'!C428=(VLOOKUP(Transaction!F422,'Customer Details'!$B$3:$D$32,2)),L422*M422/2,0),0)</f>
        <v>0</v>
      </c>
      <c r="Q422" s="89">
        <f t="shared" si="27"/>
        <v>0</v>
      </c>
      <c r="R422" s="90">
        <f t="shared" si="28"/>
        <v>0</v>
      </c>
    </row>
    <row r="423" spans="1:18" x14ac:dyDescent="0.2">
      <c r="A423" s="73" t="str">
        <f t="shared" si="25"/>
        <v>-</v>
      </c>
      <c r="B423" s="73">
        <v>422</v>
      </c>
      <c r="C423" s="121"/>
      <c r="D423" s="9"/>
      <c r="E423" s="10"/>
      <c r="F423" s="11"/>
      <c r="G423" s="9"/>
      <c r="H423" s="86" t="str">
        <f>IFERROR(VLOOKUP(G423,'Service Details'!$D$5:$F$21,2,TRUE),"")</f>
        <v/>
      </c>
      <c r="I423" s="12"/>
      <c r="J423" s="13"/>
      <c r="K423" s="89">
        <f t="shared" si="26"/>
        <v>0</v>
      </c>
      <c r="L423" s="90">
        <v>0</v>
      </c>
      <c r="M423" s="91">
        <f>IFERROR(IF('Company Details'!$C$9="Yes",(VLOOKUP(Transaction!G423,'Service Details'!$D$5:$F$29,3)),0%),0)</f>
        <v>0</v>
      </c>
      <c r="N423" s="89">
        <f>IFERROR(IF('Company Details'!C429=(VLOOKUP(Transaction!F423,'Customer Details'!$B$3:$D$32,2)),0,L423*M423),0)</f>
        <v>0</v>
      </c>
      <c r="O423" s="92">
        <f>IFERROR(IF('Company Details'!C429=(VLOOKUP(Transaction!F423,'Customer Details'!$B$3:$D$32,2)),L423*M423/2,0),0)</f>
        <v>0</v>
      </c>
      <c r="P423" s="92">
        <f>IFERROR(IF('Company Details'!C429=(VLOOKUP(Transaction!F423,'Customer Details'!$B$3:$D$32,2)),L423*M423/2,0),0)</f>
        <v>0</v>
      </c>
      <c r="Q423" s="89">
        <f t="shared" si="27"/>
        <v>0</v>
      </c>
      <c r="R423" s="90">
        <f t="shared" si="28"/>
        <v>0</v>
      </c>
    </row>
    <row r="424" spans="1:18" x14ac:dyDescent="0.2">
      <c r="A424" s="73" t="str">
        <f t="shared" si="25"/>
        <v>-</v>
      </c>
      <c r="B424" s="73">
        <v>423</v>
      </c>
      <c r="C424" s="121"/>
      <c r="D424" s="9"/>
      <c r="E424" s="10"/>
      <c r="F424" s="11"/>
      <c r="G424" s="9"/>
      <c r="H424" s="86" t="str">
        <f>IFERROR(VLOOKUP(G424,'Service Details'!$D$5:$F$21,2,TRUE),"")</f>
        <v/>
      </c>
      <c r="I424" s="12"/>
      <c r="J424" s="13"/>
      <c r="K424" s="89">
        <f t="shared" si="26"/>
        <v>0</v>
      </c>
      <c r="L424" s="90">
        <v>0</v>
      </c>
      <c r="M424" s="91">
        <f>IFERROR(IF('Company Details'!$C$9="Yes",(VLOOKUP(Transaction!G424,'Service Details'!$D$5:$F$29,3)),0%),0)</f>
        <v>0</v>
      </c>
      <c r="N424" s="89">
        <f>IFERROR(IF('Company Details'!C430=(VLOOKUP(Transaction!F424,'Customer Details'!$B$3:$D$32,2)),0,L424*M424),0)</f>
        <v>0</v>
      </c>
      <c r="O424" s="92">
        <f>IFERROR(IF('Company Details'!C430=(VLOOKUP(Transaction!F424,'Customer Details'!$B$3:$D$32,2)),L424*M424/2,0),0)</f>
        <v>0</v>
      </c>
      <c r="P424" s="92">
        <f>IFERROR(IF('Company Details'!C430=(VLOOKUP(Transaction!F424,'Customer Details'!$B$3:$D$32,2)),L424*M424/2,0),0)</f>
        <v>0</v>
      </c>
      <c r="Q424" s="89">
        <f t="shared" si="27"/>
        <v>0</v>
      </c>
      <c r="R424" s="90">
        <f t="shared" si="28"/>
        <v>0</v>
      </c>
    </row>
    <row r="425" spans="1:18" x14ac:dyDescent="0.2">
      <c r="A425" s="73" t="str">
        <f t="shared" si="25"/>
        <v>-</v>
      </c>
      <c r="B425" s="73">
        <v>424</v>
      </c>
      <c r="C425" s="121"/>
      <c r="D425" s="9"/>
      <c r="E425" s="10"/>
      <c r="F425" s="11"/>
      <c r="G425" s="9"/>
      <c r="H425" s="86" t="str">
        <f>IFERROR(VLOOKUP(G425,'Service Details'!$D$5:$F$21,2,TRUE),"")</f>
        <v/>
      </c>
      <c r="I425" s="12"/>
      <c r="J425" s="13"/>
      <c r="K425" s="89">
        <f t="shared" si="26"/>
        <v>0</v>
      </c>
      <c r="L425" s="90">
        <v>0</v>
      </c>
      <c r="M425" s="91">
        <f>IFERROR(IF('Company Details'!$C$9="Yes",(VLOOKUP(Transaction!G425,'Service Details'!$D$5:$F$29,3)),0%),0)</f>
        <v>0</v>
      </c>
      <c r="N425" s="89">
        <f>IFERROR(IF('Company Details'!C431=(VLOOKUP(Transaction!F425,'Customer Details'!$B$3:$D$32,2)),0,L425*M425),0)</f>
        <v>0</v>
      </c>
      <c r="O425" s="92">
        <f>IFERROR(IF('Company Details'!C431=(VLOOKUP(Transaction!F425,'Customer Details'!$B$3:$D$32,2)),L425*M425/2,0),0)</f>
        <v>0</v>
      </c>
      <c r="P425" s="92">
        <f>IFERROR(IF('Company Details'!C431=(VLOOKUP(Transaction!F425,'Customer Details'!$B$3:$D$32,2)),L425*M425/2,0),0)</f>
        <v>0</v>
      </c>
      <c r="Q425" s="89">
        <f t="shared" si="27"/>
        <v>0</v>
      </c>
      <c r="R425" s="90">
        <f t="shared" si="28"/>
        <v>0</v>
      </c>
    </row>
    <row r="426" spans="1:18" x14ac:dyDescent="0.2">
      <c r="A426" s="73" t="str">
        <f t="shared" si="25"/>
        <v>-</v>
      </c>
      <c r="B426" s="73">
        <v>425</v>
      </c>
      <c r="C426" s="121"/>
      <c r="D426" s="9"/>
      <c r="E426" s="10"/>
      <c r="F426" s="11"/>
      <c r="G426" s="9"/>
      <c r="H426" s="86" t="str">
        <f>IFERROR(VLOOKUP(G426,'Service Details'!$D$5:$F$21,2,TRUE),"")</f>
        <v/>
      </c>
      <c r="I426" s="12"/>
      <c r="J426" s="13"/>
      <c r="K426" s="89">
        <f t="shared" si="26"/>
        <v>0</v>
      </c>
      <c r="L426" s="90">
        <v>0</v>
      </c>
      <c r="M426" s="91">
        <f>IFERROR(IF('Company Details'!$C$9="Yes",(VLOOKUP(Transaction!G426,'Service Details'!$D$5:$F$29,3)),0%),0)</f>
        <v>0</v>
      </c>
      <c r="N426" s="89">
        <f>IFERROR(IF('Company Details'!C432=(VLOOKUP(Transaction!F426,'Customer Details'!$B$3:$D$32,2)),0,L426*M426),0)</f>
        <v>0</v>
      </c>
      <c r="O426" s="92">
        <f>IFERROR(IF('Company Details'!C432=(VLOOKUP(Transaction!F426,'Customer Details'!$B$3:$D$32,2)),L426*M426/2,0),0)</f>
        <v>0</v>
      </c>
      <c r="P426" s="92">
        <f>IFERROR(IF('Company Details'!C432=(VLOOKUP(Transaction!F426,'Customer Details'!$B$3:$D$32,2)),L426*M426/2,0),0)</f>
        <v>0</v>
      </c>
      <c r="Q426" s="89">
        <f t="shared" si="27"/>
        <v>0</v>
      </c>
      <c r="R426" s="90">
        <f t="shared" si="28"/>
        <v>0</v>
      </c>
    </row>
    <row r="427" spans="1:18" x14ac:dyDescent="0.2">
      <c r="A427" s="73" t="str">
        <f t="shared" si="25"/>
        <v>-</v>
      </c>
      <c r="B427" s="73">
        <v>426</v>
      </c>
      <c r="C427" s="121"/>
      <c r="D427" s="9"/>
      <c r="E427" s="10"/>
      <c r="F427" s="11"/>
      <c r="G427" s="9"/>
      <c r="H427" s="86" t="str">
        <f>IFERROR(VLOOKUP(G427,'Service Details'!$D$5:$F$21,2,TRUE),"")</f>
        <v/>
      </c>
      <c r="I427" s="12"/>
      <c r="J427" s="13"/>
      <c r="K427" s="89">
        <f t="shared" si="26"/>
        <v>0</v>
      </c>
      <c r="L427" s="90">
        <v>0</v>
      </c>
      <c r="M427" s="91">
        <f>IFERROR(IF('Company Details'!$C$9="Yes",(VLOOKUP(Transaction!G427,'Service Details'!$D$5:$F$29,3)),0%),0)</f>
        <v>0</v>
      </c>
      <c r="N427" s="89">
        <f>IFERROR(IF('Company Details'!C433=(VLOOKUP(Transaction!F427,'Customer Details'!$B$3:$D$32,2)),0,L427*M427),0)</f>
        <v>0</v>
      </c>
      <c r="O427" s="92">
        <f>IFERROR(IF('Company Details'!C433=(VLOOKUP(Transaction!F427,'Customer Details'!$B$3:$D$32,2)),L427*M427/2,0),0)</f>
        <v>0</v>
      </c>
      <c r="P427" s="92">
        <f>IFERROR(IF('Company Details'!C433=(VLOOKUP(Transaction!F427,'Customer Details'!$B$3:$D$32,2)),L427*M427/2,0),0)</f>
        <v>0</v>
      </c>
      <c r="Q427" s="89">
        <f t="shared" si="27"/>
        <v>0</v>
      </c>
      <c r="R427" s="90">
        <f t="shared" si="28"/>
        <v>0</v>
      </c>
    </row>
    <row r="428" spans="1:18" x14ac:dyDescent="0.2">
      <c r="A428" s="73" t="str">
        <f t="shared" si="25"/>
        <v>-</v>
      </c>
      <c r="B428" s="73">
        <v>427</v>
      </c>
      <c r="C428" s="121"/>
      <c r="D428" s="9"/>
      <c r="E428" s="10"/>
      <c r="F428" s="11"/>
      <c r="G428" s="9"/>
      <c r="H428" s="86" t="str">
        <f>IFERROR(VLOOKUP(G428,'Service Details'!$D$5:$F$21,2,TRUE),"")</f>
        <v/>
      </c>
      <c r="I428" s="12"/>
      <c r="J428" s="13"/>
      <c r="K428" s="89">
        <f t="shared" si="26"/>
        <v>0</v>
      </c>
      <c r="L428" s="90">
        <v>0</v>
      </c>
      <c r="M428" s="91">
        <f>IFERROR(IF('Company Details'!$C$9="Yes",(VLOOKUP(Transaction!G428,'Service Details'!$D$5:$F$29,3)),0%),0)</f>
        <v>0</v>
      </c>
      <c r="N428" s="89">
        <f>IFERROR(IF('Company Details'!C434=(VLOOKUP(Transaction!F428,'Customer Details'!$B$3:$D$32,2)),0,L428*M428),0)</f>
        <v>0</v>
      </c>
      <c r="O428" s="92">
        <f>IFERROR(IF('Company Details'!C434=(VLOOKUP(Transaction!F428,'Customer Details'!$B$3:$D$32,2)),L428*M428/2,0),0)</f>
        <v>0</v>
      </c>
      <c r="P428" s="92">
        <f>IFERROR(IF('Company Details'!C434=(VLOOKUP(Transaction!F428,'Customer Details'!$B$3:$D$32,2)),L428*M428/2,0),0)</f>
        <v>0</v>
      </c>
      <c r="Q428" s="89">
        <f t="shared" si="27"/>
        <v>0</v>
      </c>
      <c r="R428" s="90">
        <f t="shared" si="28"/>
        <v>0</v>
      </c>
    </row>
    <row r="429" spans="1:18" x14ac:dyDescent="0.2">
      <c r="A429" s="73" t="str">
        <f t="shared" si="25"/>
        <v>-</v>
      </c>
      <c r="B429" s="73">
        <v>428</v>
      </c>
      <c r="C429" s="121"/>
      <c r="D429" s="9"/>
      <c r="E429" s="10"/>
      <c r="F429" s="11"/>
      <c r="G429" s="9"/>
      <c r="H429" s="86" t="str">
        <f>IFERROR(VLOOKUP(G429,'Service Details'!$D$5:$F$21,2,TRUE),"")</f>
        <v/>
      </c>
      <c r="I429" s="12"/>
      <c r="J429" s="13"/>
      <c r="K429" s="89">
        <f t="shared" si="26"/>
        <v>0</v>
      </c>
      <c r="L429" s="90">
        <v>0</v>
      </c>
      <c r="M429" s="91">
        <f>IFERROR(IF('Company Details'!$C$9="Yes",(VLOOKUP(Transaction!G429,'Service Details'!$D$5:$F$29,3)),0%),0)</f>
        <v>0</v>
      </c>
      <c r="N429" s="89">
        <f>IFERROR(IF('Company Details'!C435=(VLOOKUP(Transaction!F429,'Customer Details'!$B$3:$D$32,2)),0,L429*M429),0)</f>
        <v>0</v>
      </c>
      <c r="O429" s="92">
        <f>IFERROR(IF('Company Details'!C435=(VLOOKUP(Transaction!F429,'Customer Details'!$B$3:$D$32,2)),L429*M429/2,0),0)</f>
        <v>0</v>
      </c>
      <c r="P429" s="92">
        <f>IFERROR(IF('Company Details'!C435=(VLOOKUP(Transaction!F429,'Customer Details'!$B$3:$D$32,2)),L429*M429/2,0),0)</f>
        <v>0</v>
      </c>
      <c r="Q429" s="89">
        <f t="shared" si="27"/>
        <v>0</v>
      </c>
      <c r="R429" s="90">
        <f t="shared" si="28"/>
        <v>0</v>
      </c>
    </row>
    <row r="430" spans="1:18" x14ac:dyDescent="0.2">
      <c r="A430" s="73" t="str">
        <f t="shared" si="25"/>
        <v>-</v>
      </c>
      <c r="B430" s="73">
        <v>429</v>
      </c>
      <c r="C430" s="121"/>
      <c r="D430" s="9"/>
      <c r="E430" s="10"/>
      <c r="F430" s="11"/>
      <c r="G430" s="9"/>
      <c r="H430" s="86" t="str">
        <f>IFERROR(VLOOKUP(G430,'Service Details'!$D$5:$F$21,2,TRUE),"")</f>
        <v/>
      </c>
      <c r="I430" s="12"/>
      <c r="J430" s="13"/>
      <c r="K430" s="89">
        <f t="shared" si="26"/>
        <v>0</v>
      </c>
      <c r="L430" s="90">
        <v>0</v>
      </c>
      <c r="M430" s="91">
        <f>IFERROR(IF('Company Details'!$C$9="Yes",(VLOOKUP(Transaction!G430,'Service Details'!$D$5:$F$29,3)),0%),0)</f>
        <v>0</v>
      </c>
      <c r="N430" s="89">
        <f>IFERROR(IF('Company Details'!C436=(VLOOKUP(Transaction!F430,'Customer Details'!$B$3:$D$32,2)),0,L430*M430),0)</f>
        <v>0</v>
      </c>
      <c r="O430" s="92">
        <f>IFERROR(IF('Company Details'!C436=(VLOOKUP(Transaction!F430,'Customer Details'!$B$3:$D$32,2)),L430*M430/2,0),0)</f>
        <v>0</v>
      </c>
      <c r="P430" s="92">
        <f>IFERROR(IF('Company Details'!C436=(VLOOKUP(Transaction!F430,'Customer Details'!$B$3:$D$32,2)),L430*M430/2,0),0)</f>
        <v>0</v>
      </c>
      <c r="Q430" s="89">
        <f t="shared" si="27"/>
        <v>0</v>
      </c>
      <c r="R430" s="90">
        <f t="shared" si="28"/>
        <v>0</v>
      </c>
    </row>
    <row r="431" spans="1:18" x14ac:dyDescent="0.2">
      <c r="A431" s="73" t="str">
        <f t="shared" si="25"/>
        <v>-</v>
      </c>
      <c r="B431" s="73">
        <v>430</v>
      </c>
      <c r="C431" s="121"/>
      <c r="D431" s="9"/>
      <c r="E431" s="10"/>
      <c r="F431" s="11"/>
      <c r="G431" s="9"/>
      <c r="H431" s="86" t="str">
        <f>IFERROR(VLOOKUP(G431,'Service Details'!$D$5:$F$21,2,TRUE),"")</f>
        <v/>
      </c>
      <c r="I431" s="12"/>
      <c r="J431" s="13"/>
      <c r="K431" s="89">
        <f t="shared" si="26"/>
        <v>0</v>
      </c>
      <c r="L431" s="90">
        <v>0</v>
      </c>
      <c r="M431" s="91">
        <f>IFERROR(IF('Company Details'!$C$9="Yes",(VLOOKUP(Transaction!G431,'Service Details'!$D$5:$F$29,3)),0%),0)</f>
        <v>0</v>
      </c>
      <c r="N431" s="89">
        <f>IFERROR(IF('Company Details'!C437=(VLOOKUP(Transaction!F431,'Customer Details'!$B$3:$D$32,2)),0,L431*M431),0)</f>
        <v>0</v>
      </c>
      <c r="O431" s="92">
        <f>IFERROR(IF('Company Details'!C437=(VLOOKUP(Transaction!F431,'Customer Details'!$B$3:$D$32,2)),L431*M431/2,0),0)</f>
        <v>0</v>
      </c>
      <c r="P431" s="92">
        <f>IFERROR(IF('Company Details'!C437=(VLOOKUP(Transaction!F431,'Customer Details'!$B$3:$D$32,2)),L431*M431/2,0),0)</f>
        <v>0</v>
      </c>
      <c r="Q431" s="89">
        <f t="shared" si="27"/>
        <v>0</v>
      </c>
      <c r="R431" s="90">
        <f t="shared" si="28"/>
        <v>0</v>
      </c>
    </row>
    <row r="432" spans="1:18" x14ac:dyDescent="0.2">
      <c r="A432" s="73" t="str">
        <f t="shared" si="25"/>
        <v>-</v>
      </c>
      <c r="B432" s="73">
        <v>431</v>
      </c>
      <c r="C432" s="121"/>
      <c r="D432" s="9"/>
      <c r="E432" s="10"/>
      <c r="F432" s="11"/>
      <c r="G432" s="9"/>
      <c r="H432" s="86" t="str">
        <f>IFERROR(VLOOKUP(G432,'Service Details'!$D$5:$F$21,2,TRUE),"")</f>
        <v/>
      </c>
      <c r="I432" s="12"/>
      <c r="J432" s="13"/>
      <c r="K432" s="89">
        <f t="shared" si="26"/>
        <v>0</v>
      </c>
      <c r="L432" s="90">
        <v>0</v>
      </c>
      <c r="M432" s="91">
        <f>IFERROR(IF('Company Details'!$C$9="Yes",(VLOOKUP(Transaction!G432,'Service Details'!$D$5:$F$29,3)),0%),0)</f>
        <v>0</v>
      </c>
      <c r="N432" s="89">
        <f>IFERROR(IF('Company Details'!C438=(VLOOKUP(Transaction!F432,'Customer Details'!$B$3:$D$32,2)),0,L432*M432),0)</f>
        <v>0</v>
      </c>
      <c r="O432" s="92">
        <f>IFERROR(IF('Company Details'!C438=(VLOOKUP(Transaction!F432,'Customer Details'!$B$3:$D$32,2)),L432*M432/2,0),0)</f>
        <v>0</v>
      </c>
      <c r="P432" s="92">
        <f>IFERROR(IF('Company Details'!C438=(VLOOKUP(Transaction!F432,'Customer Details'!$B$3:$D$32,2)),L432*M432/2,0),0)</f>
        <v>0</v>
      </c>
      <c r="Q432" s="89">
        <f t="shared" si="27"/>
        <v>0</v>
      </c>
      <c r="R432" s="90">
        <f t="shared" si="28"/>
        <v>0</v>
      </c>
    </row>
    <row r="433" spans="1:18" x14ac:dyDescent="0.2">
      <c r="A433" s="73" t="str">
        <f t="shared" si="25"/>
        <v>-</v>
      </c>
      <c r="B433" s="73">
        <v>432</v>
      </c>
      <c r="C433" s="121"/>
      <c r="D433" s="9"/>
      <c r="E433" s="10"/>
      <c r="F433" s="11"/>
      <c r="G433" s="9"/>
      <c r="H433" s="86" t="str">
        <f>IFERROR(VLOOKUP(G433,'Service Details'!$D$5:$F$21,2,TRUE),"")</f>
        <v/>
      </c>
      <c r="I433" s="12"/>
      <c r="J433" s="13"/>
      <c r="K433" s="89">
        <f t="shared" si="26"/>
        <v>0</v>
      </c>
      <c r="L433" s="90">
        <v>0</v>
      </c>
      <c r="M433" s="91">
        <f>IFERROR(IF('Company Details'!$C$9="Yes",(VLOOKUP(Transaction!G433,'Service Details'!$D$5:$F$29,3)),0%),0)</f>
        <v>0</v>
      </c>
      <c r="N433" s="89">
        <f>IFERROR(IF('Company Details'!C439=(VLOOKUP(Transaction!F433,'Customer Details'!$B$3:$D$32,2)),0,L433*M433),0)</f>
        <v>0</v>
      </c>
      <c r="O433" s="92">
        <f>IFERROR(IF('Company Details'!C439=(VLOOKUP(Transaction!F433,'Customer Details'!$B$3:$D$32,2)),L433*M433/2,0),0)</f>
        <v>0</v>
      </c>
      <c r="P433" s="92">
        <f>IFERROR(IF('Company Details'!C439=(VLOOKUP(Transaction!F433,'Customer Details'!$B$3:$D$32,2)),L433*M433/2,0),0)</f>
        <v>0</v>
      </c>
      <c r="Q433" s="89">
        <f t="shared" si="27"/>
        <v>0</v>
      </c>
      <c r="R433" s="90">
        <f t="shared" si="28"/>
        <v>0</v>
      </c>
    </row>
    <row r="434" spans="1:18" x14ac:dyDescent="0.2">
      <c r="A434" s="73" t="str">
        <f t="shared" si="25"/>
        <v>-</v>
      </c>
      <c r="B434" s="73">
        <v>433</v>
      </c>
      <c r="C434" s="121"/>
      <c r="D434" s="9"/>
      <c r="E434" s="10"/>
      <c r="F434" s="11"/>
      <c r="G434" s="9"/>
      <c r="H434" s="86" t="str">
        <f>IFERROR(VLOOKUP(G434,'Service Details'!$D$5:$F$21,2,TRUE),"")</f>
        <v/>
      </c>
      <c r="I434" s="12"/>
      <c r="J434" s="13"/>
      <c r="K434" s="89">
        <f t="shared" si="26"/>
        <v>0</v>
      </c>
      <c r="L434" s="90">
        <v>0</v>
      </c>
      <c r="M434" s="91">
        <f>IFERROR(IF('Company Details'!$C$9="Yes",(VLOOKUP(Transaction!G434,'Service Details'!$D$5:$F$29,3)),0%),0)</f>
        <v>0</v>
      </c>
      <c r="N434" s="89">
        <f>IFERROR(IF('Company Details'!C440=(VLOOKUP(Transaction!F434,'Customer Details'!$B$3:$D$32,2)),0,L434*M434),0)</f>
        <v>0</v>
      </c>
      <c r="O434" s="92">
        <f>IFERROR(IF('Company Details'!C440=(VLOOKUP(Transaction!F434,'Customer Details'!$B$3:$D$32,2)),L434*M434/2,0),0)</f>
        <v>0</v>
      </c>
      <c r="P434" s="92">
        <f>IFERROR(IF('Company Details'!C440=(VLOOKUP(Transaction!F434,'Customer Details'!$B$3:$D$32,2)),L434*M434/2,0),0)</f>
        <v>0</v>
      </c>
      <c r="Q434" s="89">
        <f t="shared" si="27"/>
        <v>0</v>
      </c>
      <c r="R434" s="90">
        <f t="shared" si="28"/>
        <v>0</v>
      </c>
    </row>
    <row r="435" spans="1:18" x14ac:dyDescent="0.2">
      <c r="A435" s="73" t="str">
        <f t="shared" si="25"/>
        <v>-</v>
      </c>
      <c r="B435" s="73">
        <v>434</v>
      </c>
      <c r="C435" s="121"/>
      <c r="D435" s="9"/>
      <c r="E435" s="10"/>
      <c r="F435" s="11"/>
      <c r="G435" s="9"/>
      <c r="H435" s="86" t="str">
        <f>IFERROR(VLOOKUP(G435,'Service Details'!$D$5:$F$21,2,TRUE),"")</f>
        <v/>
      </c>
      <c r="I435" s="12"/>
      <c r="J435" s="13"/>
      <c r="K435" s="89">
        <f t="shared" si="26"/>
        <v>0</v>
      </c>
      <c r="L435" s="90">
        <v>0</v>
      </c>
      <c r="M435" s="91">
        <f>IFERROR(IF('Company Details'!$C$9="Yes",(VLOOKUP(Transaction!G435,'Service Details'!$D$5:$F$29,3)),0%),0)</f>
        <v>0</v>
      </c>
      <c r="N435" s="89">
        <f>IFERROR(IF('Company Details'!C441=(VLOOKUP(Transaction!F435,'Customer Details'!$B$3:$D$32,2)),0,L435*M435),0)</f>
        <v>0</v>
      </c>
      <c r="O435" s="92">
        <f>IFERROR(IF('Company Details'!C441=(VLOOKUP(Transaction!F435,'Customer Details'!$B$3:$D$32,2)),L435*M435/2,0),0)</f>
        <v>0</v>
      </c>
      <c r="P435" s="92">
        <f>IFERROR(IF('Company Details'!C441=(VLOOKUP(Transaction!F435,'Customer Details'!$B$3:$D$32,2)),L435*M435/2,0),0)</f>
        <v>0</v>
      </c>
      <c r="Q435" s="89">
        <f t="shared" si="27"/>
        <v>0</v>
      </c>
      <c r="R435" s="90">
        <f t="shared" si="28"/>
        <v>0</v>
      </c>
    </row>
    <row r="436" spans="1:18" x14ac:dyDescent="0.2">
      <c r="A436" s="73" t="str">
        <f t="shared" si="25"/>
        <v>-</v>
      </c>
      <c r="B436" s="73">
        <v>435</v>
      </c>
      <c r="C436" s="121"/>
      <c r="D436" s="9"/>
      <c r="E436" s="10"/>
      <c r="F436" s="11"/>
      <c r="G436" s="9"/>
      <c r="H436" s="86" t="str">
        <f>IFERROR(VLOOKUP(G436,'Service Details'!$D$5:$F$21,2,TRUE),"")</f>
        <v/>
      </c>
      <c r="I436" s="12"/>
      <c r="J436" s="13"/>
      <c r="K436" s="89">
        <f t="shared" si="26"/>
        <v>0</v>
      </c>
      <c r="L436" s="90">
        <v>0</v>
      </c>
      <c r="M436" s="91">
        <f>IFERROR(IF('Company Details'!$C$9="Yes",(VLOOKUP(Transaction!G436,'Service Details'!$D$5:$F$29,3)),0%),0)</f>
        <v>0</v>
      </c>
      <c r="N436" s="89">
        <f>IFERROR(IF('Company Details'!C442=(VLOOKUP(Transaction!F436,'Customer Details'!$B$3:$D$32,2)),0,L436*M436),0)</f>
        <v>0</v>
      </c>
      <c r="O436" s="92">
        <f>IFERROR(IF('Company Details'!C442=(VLOOKUP(Transaction!F436,'Customer Details'!$B$3:$D$32,2)),L436*M436/2,0),0)</f>
        <v>0</v>
      </c>
      <c r="P436" s="92">
        <f>IFERROR(IF('Company Details'!C442=(VLOOKUP(Transaction!F436,'Customer Details'!$B$3:$D$32,2)),L436*M436/2,0),0)</f>
        <v>0</v>
      </c>
      <c r="Q436" s="89">
        <f t="shared" si="27"/>
        <v>0</v>
      </c>
      <c r="R436" s="90">
        <f t="shared" si="28"/>
        <v>0</v>
      </c>
    </row>
    <row r="437" spans="1:18" x14ac:dyDescent="0.2">
      <c r="A437" s="73" t="str">
        <f t="shared" si="25"/>
        <v>-</v>
      </c>
      <c r="B437" s="73">
        <v>436</v>
      </c>
      <c r="C437" s="121"/>
      <c r="D437" s="9"/>
      <c r="E437" s="10"/>
      <c r="F437" s="11"/>
      <c r="G437" s="9"/>
      <c r="H437" s="86" t="str">
        <f>IFERROR(VLOOKUP(G437,'Service Details'!$D$5:$F$21,2,TRUE),"")</f>
        <v/>
      </c>
      <c r="I437" s="12"/>
      <c r="J437" s="13"/>
      <c r="K437" s="89">
        <f t="shared" si="26"/>
        <v>0</v>
      </c>
      <c r="L437" s="90">
        <v>0</v>
      </c>
      <c r="M437" s="91">
        <f>IFERROR(IF('Company Details'!$C$9="Yes",(VLOOKUP(Transaction!G437,'Service Details'!$D$5:$F$29,3)),0%),0)</f>
        <v>0</v>
      </c>
      <c r="N437" s="89">
        <f>IFERROR(IF('Company Details'!C443=(VLOOKUP(Transaction!F437,'Customer Details'!$B$3:$D$32,2)),0,L437*M437),0)</f>
        <v>0</v>
      </c>
      <c r="O437" s="92">
        <f>IFERROR(IF('Company Details'!C443=(VLOOKUP(Transaction!F437,'Customer Details'!$B$3:$D$32,2)),L437*M437/2,0),0)</f>
        <v>0</v>
      </c>
      <c r="P437" s="92">
        <f>IFERROR(IF('Company Details'!C443=(VLOOKUP(Transaction!F437,'Customer Details'!$B$3:$D$32,2)),L437*M437/2,0),0)</f>
        <v>0</v>
      </c>
      <c r="Q437" s="89">
        <f t="shared" si="27"/>
        <v>0</v>
      </c>
      <c r="R437" s="90">
        <f t="shared" si="28"/>
        <v>0</v>
      </c>
    </row>
    <row r="438" spans="1:18" x14ac:dyDescent="0.2">
      <c r="A438" s="73" t="str">
        <f t="shared" si="25"/>
        <v>-</v>
      </c>
      <c r="B438" s="73">
        <v>437</v>
      </c>
      <c r="C438" s="121"/>
      <c r="D438" s="9"/>
      <c r="E438" s="10"/>
      <c r="F438" s="11"/>
      <c r="G438" s="9"/>
      <c r="H438" s="86" t="str">
        <f>IFERROR(VLOOKUP(G438,'Service Details'!$D$5:$F$21,2,TRUE),"")</f>
        <v/>
      </c>
      <c r="I438" s="12"/>
      <c r="J438" s="13"/>
      <c r="K438" s="89">
        <f t="shared" si="26"/>
        <v>0</v>
      </c>
      <c r="L438" s="90">
        <v>0</v>
      </c>
      <c r="M438" s="91">
        <f>IFERROR(IF('Company Details'!$C$9="Yes",(VLOOKUP(Transaction!G438,'Service Details'!$D$5:$F$29,3)),0%),0)</f>
        <v>0</v>
      </c>
      <c r="N438" s="89">
        <f>IFERROR(IF('Company Details'!C444=(VLOOKUP(Transaction!F438,'Customer Details'!$B$3:$D$32,2)),0,L438*M438),0)</f>
        <v>0</v>
      </c>
      <c r="O438" s="92">
        <f>IFERROR(IF('Company Details'!C444=(VLOOKUP(Transaction!F438,'Customer Details'!$B$3:$D$32,2)),L438*M438/2,0),0)</f>
        <v>0</v>
      </c>
      <c r="P438" s="92">
        <f>IFERROR(IF('Company Details'!C444=(VLOOKUP(Transaction!F438,'Customer Details'!$B$3:$D$32,2)),L438*M438/2,0),0)</f>
        <v>0</v>
      </c>
      <c r="Q438" s="89">
        <f t="shared" si="27"/>
        <v>0</v>
      </c>
      <c r="R438" s="90">
        <f t="shared" si="28"/>
        <v>0</v>
      </c>
    </row>
    <row r="439" spans="1:18" x14ac:dyDescent="0.2">
      <c r="A439" s="73" t="str">
        <f t="shared" si="25"/>
        <v>-</v>
      </c>
      <c r="B439" s="73">
        <v>438</v>
      </c>
      <c r="C439" s="121"/>
      <c r="D439" s="9"/>
      <c r="E439" s="10"/>
      <c r="F439" s="11"/>
      <c r="G439" s="9"/>
      <c r="H439" s="86" t="str">
        <f>IFERROR(VLOOKUP(G439,'Service Details'!$D$5:$F$21,2,TRUE),"")</f>
        <v/>
      </c>
      <c r="I439" s="12"/>
      <c r="J439" s="13"/>
      <c r="K439" s="89">
        <f t="shared" si="26"/>
        <v>0</v>
      </c>
      <c r="L439" s="90">
        <v>0</v>
      </c>
      <c r="M439" s="91">
        <f>IFERROR(IF('Company Details'!$C$9="Yes",(VLOOKUP(Transaction!G439,'Service Details'!$D$5:$F$29,3)),0%),0)</f>
        <v>0</v>
      </c>
      <c r="N439" s="89">
        <f>IFERROR(IF('Company Details'!C445=(VLOOKUP(Transaction!F439,'Customer Details'!$B$3:$D$32,2)),0,L439*M439),0)</f>
        <v>0</v>
      </c>
      <c r="O439" s="92">
        <f>IFERROR(IF('Company Details'!C445=(VLOOKUP(Transaction!F439,'Customer Details'!$B$3:$D$32,2)),L439*M439/2,0),0)</f>
        <v>0</v>
      </c>
      <c r="P439" s="92">
        <f>IFERROR(IF('Company Details'!C445=(VLOOKUP(Transaction!F439,'Customer Details'!$B$3:$D$32,2)),L439*M439/2,0),0)</f>
        <v>0</v>
      </c>
      <c r="Q439" s="89">
        <f t="shared" si="27"/>
        <v>0</v>
      </c>
      <c r="R439" s="90">
        <f t="shared" si="28"/>
        <v>0</v>
      </c>
    </row>
    <row r="440" spans="1:18" x14ac:dyDescent="0.2">
      <c r="A440" s="73" t="str">
        <f t="shared" si="25"/>
        <v>-</v>
      </c>
      <c r="B440" s="73">
        <v>439</v>
      </c>
      <c r="C440" s="121"/>
      <c r="D440" s="9"/>
      <c r="E440" s="10"/>
      <c r="F440" s="11"/>
      <c r="G440" s="9"/>
      <c r="H440" s="86" t="str">
        <f>IFERROR(VLOOKUP(G440,'Service Details'!$D$5:$F$21,2,TRUE),"")</f>
        <v/>
      </c>
      <c r="I440" s="12"/>
      <c r="J440" s="13"/>
      <c r="K440" s="89">
        <f t="shared" si="26"/>
        <v>0</v>
      </c>
      <c r="L440" s="90">
        <v>0</v>
      </c>
      <c r="M440" s="91">
        <f>IFERROR(IF('Company Details'!$C$9="Yes",(VLOOKUP(Transaction!G440,'Service Details'!$D$5:$F$29,3)),0%),0)</f>
        <v>0</v>
      </c>
      <c r="N440" s="89">
        <f>IFERROR(IF('Company Details'!C446=(VLOOKUP(Transaction!F440,'Customer Details'!$B$3:$D$32,2)),0,L440*M440),0)</f>
        <v>0</v>
      </c>
      <c r="O440" s="92">
        <f>IFERROR(IF('Company Details'!C446=(VLOOKUP(Transaction!F440,'Customer Details'!$B$3:$D$32,2)),L440*M440/2,0),0)</f>
        <v>0</v>
      </c>
      <c r="P440" s="92">
        <f>IFERROR(IF('Company Details'!C446=(VLOOKUP(Transaction!F440,'Customer Details'!$B$3:$D$32,2)),L440*M440/2,0),0)</f>
        <v>0</v>
      </c>
      <c r="Q440" s="89">
        <f t="shared" si="27"/>
        <v>0</v>
      </c>
      <c r="R440" s="90">
        <f t="shared" si="28"/>
        <v>0</v>
      </c>
    </row>
    <row r="441" spans="1:18" x14ac:dyDescent="0.2">
      <c r="A441" s="73" t="str">
        <f t="shared" si="25"/>
        <v>-</v>
      </c>
      <c r="B441" s="73">
        <v>440</v>
      </c>
      <c r="C441" s="121"/>
      <c r="D441" s="9"/>
      <c r="E441" s="10"/>
      <c r="F441" s="11"/>
      <c r="G441" s="9"/>
      <c r="H441" s="86" t="str">
        <f>IFERROR(VLOOKUP(G441,'Service Details'!$D$5:$F$21,2,TRUE),"")</f>
        <v/>
      </c>
      <c r="I441" s="12"/>
      <c r="J441" s="13"/>
      <c r="K441" s="89">
        <f t="shared" si="26"/>
        <v>0</v>
      </c>
      <c r="L441" s="90">
        <v>0</v>
      </c>
      <c r="M441" s="91">
        <f>IFERROR(IF('Company Details'!$C$9="Yes",(VLOOKUP(Transaction!G441,'Service Details'!$D$5:$F$29,3)),0%),0)</f>
        <v>0</v>
      </c>
      <c r="N441" s="89">
        <f>IFERROR(IF('Company Details'!C447=(VLOOKUP(Transaction!F441,'Customer Details'!$B$3:$D$32,2)),0,L441*M441),0)</f>
        <v>0</v>
      </c>
      <c r="O441" s="92">
        <f>IFERROR(IF('Company Details'!C447=(VLOOKUP(Transaction!F441,'Customer Details'!$B$3:$D$32,2)),L441*M441/2,0),0)</f>
        <v>0</v>
      </c>
      <c r="P441" s="92">
        <f>IFERROR(IF('Company Details'!C447=(VLOOKUP(Transaction!F441,'Customer Details'!$B$3:$D$32,2)),L441*M441/2,0),0)</f>
        <v>0</v>
      </c>
      <c r="Q441" s="89">
        <f t="shared" si="27"/>
        <v>0</v>
      </c>
      <c r="R441" s="90">
        <f t="shared" si="28"/>
        <v>0</v>
      </c>
    </row>
    <row r="442" spans="1:18" x14ac:dyDescent="0.2">
      <c r="A442" s="73" t="str">
        <f t="shared" si="25"/>
        <v>-</v>
      </c>
      <c r="B442" s="73">
        <v>441</v>
      </c>
      <c r="C442" s="121"/>
      <c r="D442" s="9"/>
      <c r="E442" s="10"/>
      <c r="F442" s="11"/>
      <c r="G442" s="9"/>
      <c r="H442" s="86" t="str">
        <f>IFERROR(VLOOKUP(G442,'Service Details'!$D$5:$F$21,2,TRUE),"")</f>
        <v/>
      </c>
      <c r="I442" s="12"/>
      <c r="J442" s="13"/>
      <c r="K442" s="89">
        <f t="shared" si="26"/>
        <v>0</v>
      </c>
      <c r="L442" s="90">
        <v>0</v>
      </c>
      <c r="M442" s="91">
        <f>IFERROR(IF('Company Details'!$C$9="Yes",(VLOOKUP(Transaction!G442,'Service Details'!$D$5:$F$29,3)),0%),0)</f>
        <v>0</v>
      </c>
      <c r="N442" s="89">
        <f>IFERROR(IF('Company Details'!C448=(VLOOKUP(Transaction!F442,'Customer Details'!$B$3:$D$32,2)),0,L442*M442),0)</f>
        <v>0</v>
      </c>
      <c r="O442" s="92">
        <f>IFERROR(IF('Company Details'!C448=(VLOOKUP(Transaction!F442,'Customer Details'!$B$3:$D$32,2)),L442*M442/2,0),0)</f>
        <v>0</v>
      </c>
      <c r="P442" s="92">
        <f>IFERROR(IF('Company Details'!C448=(VLOOKUP(Transaction!F442,'Customer Details'!$B$3:$D$32,2)),L442*M442/2,0),0)</f>
        <v>0</v>
      </c>
      <c r="Q442" s="89">
        <f t="shared" si="27"/>
        <v>0</v>
      </c>
      <c r="R442" s="90">
        <f t="shared" si="28"/>
        <v>0</v>
      </c>
    </row>
    <row r="443" spans="1:18" x14ac:dyDescent="0.2">
      <c r="A443" s="73" t="str">
        <f t="shared" si="25"/>
        <v>-</v>
      </c>
      <c r="B443" s="73">
        <v>442</v>
      </c>
      <c r="C443" s="121"/>
      <c r="D443" s="9"/>
      <c r="E443" s="10"/>
      <c r="F443" s="11"/>
      <c r="G443" s="9"/>
      <c r="H443" s="86" t="str">
        <f>IFERROR(VLOOKUP(G443,'Service Details'!$D$5:$F$21,2,TRUE),"")</f>
        <v/>
      </c>
      <c r="I443" s="12"/>
      <c r="J443" s="13"/>
      <c r="K443" s="89">
        <f t="shared" si="26"/>
        <v>0</v>
      </c>
      <c r="L443" s="90">
        <v>0</v>
      </c>
      <c r="M443" s="91">
        <f>IFERROR(IF('Company Details'!$C$9="Yes",(VLOOKUP(Transaction!G443,'Service Details'!$D$5:$F$29,3)),0%),0)</f>
        <v>0</v>
      </c>
      <c r="N443" s="89">
        <f>IFERROR(IF('Company Details'!C449=(VLOOKUP(Transaction!F443,'Customer Details'!$B$3:$D$32,2)),0,L443*M443),0)</f>
        <v>0</v>
      </c>
      <c r="O443" s="92">
        <f>IFERROR(IF('Company Details'!C449=(VLOOKUP(Transaction!F443,'Customer Details'!$B$3:$D$32,2)),L443*M443/2,0),0)</f>
        <v>0</v>
      </c>
      <c r="P443" s="92">
        <f>IFERROR(IF('Company Details'!C449=(VLOOKUP(Transaction!F443,'Customer Details'!$B$3:$D$32,2)),L443*M443/2,0),0)</f>
        <v>0</v>
      </c>
      <c r="Q443" s="89">
        <f t="shared" si="27"/>
        <v>0</v>
      </c>
      <c r="R443" s="90">
        <f t="shared" si="28"/>
        <v>0</v>
      </c>
    </row>
    <row r="444" spans="1:18" x14ac:dyDescent="0.2">
      <c r="A444" s="73" t="str">
        <f t="shared" si="25"/>
        <v>-</v>
      </c>
      <c r="B444" s="73">
        <v>443</v>
      </c>
      <c r="C444" s="121"/>
      <c r="D444" s="9"/>
      <c r="E444" s="10"/>
      <c r="F444" s="11"/>
      <c r="G444" s="9"/>
      <c r="H444" s="86" t="str">
        <f>IFERROR(VLOOKUP(G444,'Service Details'!$D$5:$F$21,2,TRUE),"")</f>
        <v/>
      </c>
      <c r="I444" s="12"/>
      <c r="J444" s="13"/>
      <c r="K444" s="89">
        <f t="shared" si="26"/>
        <v>0</v>
      </c>
      <c r="L444" s="90">
        <v>0</v>
      </c>
      <c r="M444" s="91">
        <f>IFERROR(IF('Company Details'!$C$9="Yes",(VLOOKUP(Transaction!G444,'Service Details'!$D$5:$F$29,3)),0%),0)</f>
        <v>0</v>
      </c>
      <c r="N444" s="89">
        <f>IFERROR(IF('Company Details'!C450=(VLOOKUP(Transaction!F444,'Customer Details'!$B$3:$D$32,2)),0,L444*M444),0)</f>
        <v>0</v>
      </c>
      <c r="O444" s="92">
        <f>IFERROR(IF('Company Details'!C450=(VLOOKUP(Transaction!F444,'Customer Details'!$B$3:$D$32,2)),L444*M444/2,0),0)</f>
        <v>0</v>
      </c>
      <c r="P444" s="92">
        <f>IFERROR(IF('Company Details'!C450=(VLOOKUP(Transaction!F444,'Customer Details'!$B$3:$D$32,2)),L444*M444/2,0),0)</f>
        <v>0</v>
      </c>
      <c r="Q444" s="89">
        <f t="shared" si="27"/>
        <v>0</v>
      </c>
      <c r="R444" s="90">
        <f t="shared" si="28"/>
        <v>0</v>
      </c>
    </row>
    <row r="445" spans="1:18" x14ac:dyDescent="0.2">
      <c r="A445" s="73" t="str">
        <f t="shared" si="25"/>
        <v>-</v>
      </c>
      <c r="B445" s="73">
        <v>444</v>
      </c>
      <c r="C445" s="121"/>
      <c r="D445" s="9"/>
      <c r="E445" s="10"/>
      <c r="F445" s="11"/>
      <c r="G445" s="9"/>
      <c r="H445" s="86" t="str">
        <f>IFERROR(VLOOKUP(G445,'Service Details'!$D$5:$F$21,2,TRUE),"")</f>
        <v/>
      </c>
      <c r="I445" s="12"/>
      <c r="J445" s="13"/>
      <c r="K445" s="89">
        <f t="shared" si="26"/>
        <v>0</v>
      </c>
      <c r="L445" s="90">
        <v>0</v>
      </c>
      <c r="M445" s="91">
        <f>IFERROR(IF('Company Details'!$C$9="Yes",(VLOOKUP(Transaction!G445,'Service Details'!$D$5:$F$29,3)),0%),0)</f>
        <v>0</v>
      </c>
      <c r="N445" s="89">
        <f>IFERROR(IF('Company Details'!C451=(VLOOKUP(Transaction!F445,'Customer Details'!$B$3:$D$32,2)),0,L445*M445),0)</f>
        <v>0</v>
      </c>
      <c r="O445" s="92">
        <f>IFERROR(IF('Company Details'!C451=(VLOOKUP(Transaction!F445,'Customer Details'!$B$3:$D$32,2)),L445*M445/2,0),0)</f>
        <v>0</v>
      </c>
      <c r="P445" s="92">
        <f>IFERROR(IF('Company Details'!C451=(VLOOKUP(Transaction!F445,'Customer Details'!$B$3:$D$32,2)),L445*M445/2,0),0)</f>
        <v>0</v>
      </c>
      <c r="Q445" s="89">
        <f t="shared" si="27"/>
        <v>0</v>
      </c>
      <c r="R445" s="90">
        <f t="shared" si="28"/>
        <v>0</v>
      </c>
    </row>
    <row r="446" spans="1:18" x14ac:dyDescent="0.2">
      <c r="A446" s="73" t="str">
        <f t="shared" si="25"/>
        <v>-</v>
      </c>
      <c r="B446" s="73">
        <v>445</v>
      </c>
      <c r="C446" s="121"/>
      <c r="D446" s="9"/>
      <c r="E446" s="10"/>
      <c r="F446" s="11"/>
      <c r="G446" s="9"/>
      <c r="H446" s="86" t="str">
        <f>IFERROR(VLOOKUP(G446,'Service Details'!$D$5:$F$21,2,TRUE),"")</f>
        <v/>
      </c>
      <c r="I446" s="12"/>
      <c r="J446" s="13"/>
      <c r="K446" s="89">
        <f t="shared" si="26"/>
        <v>0</v>
      </c>
      <c r="L446" s="90">
        <v>0</v>
      </c>
      <c r="M446" s="91">
        <f>IFERROR(IF('Company Details'!$C$9="Yes",(VLOOKUP(Transaction!G446,'Service Details'!$D$5:$F$29,3)),0%),0)</f>
        <v>0</v>
      </c>
      <c r="N446" s="89">
        <f>IFERROR(IF('Company Details'!C452=(VLOOKUP(Transaction!F446,'Customer Details'!$B$3:$D$32,2)),0,L446*M446),0)</f>
        <v>0</v>
      </c>
      <c r="O446" s="92">
        <f>IFERROR(IF('Company Details'!C452=(VLOOKUP(Transaction!F446,'Customer Details'!$B$3:$D$32,2)),L446*M446/2,0),0)</f>
        <v>0</v>
      </c>
      <c r="P446" s="92">
        <f>IFERROR(IF('Company Details'!C452=(VLOOKUP(Transaction!F446,'Customer Details'!$B$3:$D$32,2)),L446*M446/2,0),0)</f>
        <v>0</v>
      </c>
      <c r="Q446" s="89">
        <f t="shared" si="27"/>
        <v>0</v>
      </c>
      <c r="R446" s="90">
        <f t="shared" si="28"/>
        <v>0</v>
      </c>
    </row>
    <row r="447" spans="1:18" x14ac:dyDescent="0.2">
      <c r="A447" s="73" t="str">
        <f t="shared" si="25"/>
        <v>-</v>
      </c>
      <c r="B447" s="73">
        <v>446</v>
      </c>
      <c r="C447" s="121"/>
      <c r="D447" s="9"/>
      <c r="E447" s="10"/>
      <c r="F447" s="11"/>
      <c r="G447" s="9"/>
      <c r="H447" s="86" t="str">
        <f>IFERROR(VLOOKUP(G447,'Service Details'!$D$5:$F$21,2,TRUE),"")</f>
        <v/>
      </c>
      <c r="I447" s="12"/>
      <c r="J447" s="13"/>
      <c r="K447" s="89">
        <f t="shared" si="26"/>
        <v>0</v>
      </c>
      <c r="L447" s="90">
        <v>0</v>
      </c>
      <c r="M447" s="91">
        <f>IFERROR(IF('Company Details'!$C$9="Yes",(VLOOKUP(Transaction!G447,'Service Details'!$D$5:$F$29,3)),0%),0)</f>
        <v>0</v>
      </c>
      <c r="N447" s="89">
        <f>IFERROR(IF('Company Details'!C453=(VLOOKUP(Transaction!F447,'Customer Details'!$B$3:$D$32,2)),0,L447*M447),0)</f>
        <v>0</v>
      </c>
      <c r="O447" s="92">
        <f>IFERROR(IF('Company Details'!C453=(VLOOKUP(Transaction!F447,'Customer Details'!$B$3:$D$32,2)),L447*M447/2,0),0)</f>
        <v>0</v>
      </c>
      <c r="P447" s="92">
        <f>IFERROR(IF('Company Details'!C453=(VLOOKUP(Transaction!F447,'Customer Details'!$B$3:$D$32,2)),L447*M447/2,0),0)</f>
        <v>0</v>
      </c>
      <c r="Q447" s="89">
        <f t="shared" si="27"/>
        <v>0</v>
      </c>
      <c r="R447" s="90">
        <f t="shared" si="28"/>
        <v>0</v>
      </c>
    </row>
    <row r="448" spans="1:18" x14ac:dyDescent="0.2">
      <c r="A448" s="73" t="str">
        <f t="shared" si="25"/>
        <v>-</v>
      </c>
      <c r="B448" s="73">
        <v>447</v>
      </c>
      <c r="C448" s="121"/>
      <c r="D448" s="9"/>
      <c r="E448" s="10"/>
      <c r="F448" s="11"/>
      <c r="G448" s="9"/>
      <c r="H448" s="86" t="str">
        <f>IFERROR(VLOOKUP(G448,'Service Details'!$D$5:$F$21,2,TRUE),"")</f>
        <v/>
      </c>
      <c r="I448" s="12"/>
      <c r="J448" s="13"/>
      <c r="K448" s="89">
        <f t="shared" si="26"/>
        <v>0</v>
      </c>
      <c r="L448" s="90">
        <v>0</v>
      </c>
      <c r="M448" s="91">
        <f>IFERROR(IF('Company Details'!$C$9="Yes",(VLOOKUP(Transaction!G448,'Service Details'!$D$5:$F$29,3)),0%),0)</f>
        <v>0</v>
      </c>
      <c r="N448" s="89">
        <f>IFERROR(IF('Company Details'!C454=(VLOOKUP(Transaction!F448,'Customer Details'!$B$3:$D$32,2)),0,L448*M448),0)</f>
        <v>0</v>
      </c>
      <c r="O448" s="92">
        <f>IFERROR(IF('Company Details'!C454=(VLOOKUP(Transaction!F448,'Customer Details'!$B$3:$D$32,2)),L448*M448/2,0),0)</f>
        <v>0</v>
      </c>
      <c r="P448" s="92">
        <f>IFERROR(IF('Company Details'!C454=(VLOOKUP(Transaction!F448,'Customer Details'!$B$3:$D$32,2)),L448*M448/2,0),0)</f>
        <v>0</v>
      </c>
      <c r="Q448" s="89">
        <f t="shared" si="27"/>
        <v>0</v>
      </c>
      <c r="R448" s="90">
        <f t="shared" si="28"/>
        <v>0</v>
      </c>
    </row>
    <row r="449" spans="1:18" x14ac:dyDescent="0.2">
      <c r="A449" s="73" t="str">
        <f t="shared" si="25"/>
        <v>-</v>
      </c>
      <c r="B449" s="73">
        <v>448</v>
      </c>
      <c r="C449" s="121"/>
      <c r="D449" s="9"/>
      <c r="E449" s="10"/>
      <c r="F449" s="11"/>
      <c r="G449" s="9"/>
      <c r="H449" s="86" t="str">
        <f>IFERROR(VLOOKUP(G449,'Service Details'!$D$5:$F$21,2,TRUE),"")</f>
        <v/>
      </c>
      <c r="I449" s="12"/>
      <c r="J449" s="13"/>
      <c r="K449" s="89">
        <f t="shared" si="26"/>
        <v>0</v>
      </c>
      <c r="L449" s="90">
        <v>0</v>
      </c>
      <c r="M449" s="91">
        <f>IFERROR(IF('Company Details'!$C$9="Yes",(VLOOKUP(Transaction!G449,'Service Details'!$D$5:$F$29,3)),0%),0)</f>
        <v>0</v>
      </c>
      <c r="N449" s="89">
        <f>IFERROR(IF('Company Details'!C455=(VLOOKUP(Transaction!F449,'Customer Details'!$B$3:$D$32,2)),0,L449*M449),0)</f>
        <v>0</v>
      </c>
      <c r="O449" s="92">
        <f>IFERROR(IF('Company Details'!C455=(VLOOKUP(Transaction!F449,'Customer Details'!$B$3:$D$32,2)),L449*M449/2,0),0)</f>
        <v>0</v>
      </c>
      <c r="P449" s="92">
        <f>IFERROR(IF('Company Details'!C455=(VLOOKUP(Transaction!F449,'Customer Details'!$B$3:$D$32,2)),L449*M449/2,0),0)</f>
        <v>0</v>
      </c>
      <c r="Q449" s="89">
        <f t="shared" si="27"/>
        <v>0</v>
      </c>
      <c r="R449" s="90">
        <f t="shared" si="28"/>
        <v>0</v>
      </c>
    </row>
    <row r="450" spans="1:18" x14ac:dyDescent="0.2">
      <c r="A450" s="73" t="str">
        <f t="shared" ref="A450:A513" si="29">C450&amp;"-"&amp;D450</f>
        <v>-</v>
      </c>
      <c r="B450" s="73">
        <v>449</v>
      </c>
      <c r="C450" s="121"/>
      <c r="D450" s="9"/>
      <c r="E450" s="10"/>
      <c r="F450" s="11"/>
      <c r="G450" s="9"/>
      <c r="H450" s="86" t="str">
        <f>IFERROR(VLOOKUP(G450,'Service Details'!$D$5:$F$21,2,TRUE),"")</f>
        <v/>
      </c>
      <c r="I450" s="12"/>
      <c r="J450" s="13"/>
      <c r="K450" s="89">
        <f t="shared" si="26"/>
        <v>0</v>
      </c>
      <c r="L450" s="90">
        <v>0</v>
      </c>
      <c r="M450" s="91">
        <f>IFERROR(IF('Company Details'!$C$9="Yes",(VLOOKUP(Transaction!G450,'Service Details'!$D$5:$F$29,3)),0%),0)</f>
        <v>0</v>
      </c>
      <c r="N450" s="89">
        <f>IFERROR(IF('Company Details'!C456=(VLOOKUP(Transaction!F450,'Customer Details'!$B$3:$D$32,2)),0,L450*M450),0)</f>
        <v>0</v>
      </c>
      <c r="O450" s="92">
        <f>IFERROR(IF('Company Details'!C456=(VLOOKUP(Transaction!F450,'Customer Details'!$B$3:$D$32,2)),L450*M450/2,0),0)</f>
        <v>0</v>
      </c>
      <c r="P450" s="92">
        <f>IFERROR(IF('Company Details'!C456=(VLOOKUP(Transaction!F450,'Customer Details'!$B$3:$D$32,2)),L450*M450/2,0),0)</f>
        <v>0</v>
      </c>
      <c r="Q450" s="89">
        <f t="shared" si="27"/>
        <v>0</v>
      </c>
      <c r="R450" s="90">
        <f t="shared" si="28"/>
        <v>0</v>
      </c>
    </row>
    <row r="451" spans="1:18" x14ac:dyDescent="0.2">
      <c r="A451" s="73" t="str">
        <f t="shared" si="29"/>
        <v>-</v>
      </c>
      <c r="B451" s="73">
        <v>450</v>
      </c>
      <c r="C451" s="121"/>
      <c r="D451" s="9"/>
      <c r="E451" s="10"/>
      <c r="F451" s="11"/>
      <c r="G451" s="9"/>
      <c r="H451" s="86" t="str">
        <f>IFERROR(VLOOKUP(G451,'Service Details'!$D$5:$F$21,2,TRUE),"")</f>
        <v/>
      </c>
      <c r="I451" s="12"/>
      <c r="J451" s="13"/>
      <c r="K451" s="89">
        <f t="shared" ref="K451:K514" si="30">+I451*J451</f>
        <v>0</v>
      </c>
      <c r="L451" s="90">
        <v>0</v>
      </c>
      <c r="M451" s="91">
        <f>IFERROR(IF('Company Details'!$C$9="Yes",(VLOOKUP(Transaction!G451,'Service Details'!$D$5:$F$29,3)),0%),0)</f>
        <v>0</v>
      </c>
      <c r="N451" s="89">
        <f>IFERROR(IF('Company Details'!C457=(VLOOKUP(Transaction!F451,'Customer Details'!$B$3:$D$32,2)),0,L451*M451),0)</f>
        <v>0</v>
      </c>
      <c r="O451" s="92">
        <f>IFERROR(IF('Company Details'!C457=(VLOOKUP(Transaction!F451,'Customer Details'!$B$3:$D$32,2)),L451*M451/2,0),0)</f>
        <v>0</v>
      </c>
      <c r="P451" s="92">
        <f>IFERROR(IF('Company Details'!C457=(VLOOKUP(Transaction!F451,'Customer Details'!$B$3:$D$32,2)),L451*M451/2,0),0)</f>
        <v>0</v>
      </c>
      <c r="Q451" s="89">
        <f t="shared" ref="Q451:Q514" si="31">+N451+O451+P451</f>
        <v>0</v>
      </c>
      <c r="R451" s="90">
        <f t="shared" ref="R451:R514" si="32">+L451+Q451</f>
        <v>0</v>
      </c>
    </row>
    <row r="452" spans="1:18" x14ac:dyDescent="0.2">
      <c r="A452" s="73" t="str">
        <f t="shared" si="29"/>
        <v>-</v>
      </c>
      <c r="B452" s="73">
        <v>451</v>
      </c>
      <c r="C452" s="121"/>
      <c r="D452" s="9"/>
      <c r="E452" s="10"/>
      <c r="F452" s="11"/>
      <c r="G452" s="9"/>
      <c r="H452" s="86" t="str">
        <f>IFERROR(VLOOKUP(G452,'Service Details'!$D$5:$F$21,2,TRUE),"")</f>
        <v/>
      </c>
      <c r="I452" s="12"/>
      <c r="J452" s="13"/>
      <c r="K452" s="89">
        <f t="shared" si="30"/>
        <v>0</v>
      </c>
      <c r="L452" s="90">
        <v>0</v>
      </c>
      <c r="M452" s="91">
        <f>IFERROR(IF('Company Details'!$C$9="Yes",(VLOOKUP(Transaction!G452,'Service Details'!$D$5:$F$29,3)),0%),0)</f>
        <v>0</v>
      </c>
      <c r="N452" s="89">
        <f>IFERROR(IF('Company Details'!C458=(VLOOKUP(Transaction!F452,'Customer Details'!$B$3:$D$32,2)),0,L452*M452),0)</f>
        <v>0</v>
      </c>
      <c r="O452" s="92">
        <f>IFERROR(IF('Company Details'!C458=(VLOOKUP(Transaction!F452,'Customer Details'!$B$3:$D$32,2)),L452*M452/2,0),0)</f>
        <v>0</v>
      </c>
      <c r="P452" s="92">
        <f>IFERROR(IF('Company Details'!C458=(VLOOKUP(Transaction!F452,'Customer Details'!$B$3:$D$32,2)),L452*M452/2,0),0)</f>
        <v>0</v>
      </c>
      <c r="Q452" s="89">
        <f t="shared" si="31"/>
        <v>0</v>
      </c>
      <c r="R452" s="90">
        <f t="shared" si="32"/>
        <v>0</v>
      </c>
    </row>
    <row r="453" spans="1:18" x14ac:dyDescent="0.2">
      <c r="A453" s="73" t="str">
        <f t="shared" si="29"/>
        <v>-</v>
      </c>
      <c r="B453" s="73">
        <v>452</v>
      </c>
      <c r="C453" s="121"/>
      <c r="D453" s="9"/>
      <c r="E453" s="10"/>
      <c r="F453" s="11"/>
      <c r="G453" s="9"/>
      <c r="H453" s="86" t="str">
        <f>IFERROR(VLOOKUP(G453,'Service Details'!$D$5:$F$21,2,TRUE),"")</f>
        <v/>
      </c>
      <c r="I453" s="12"/>
      <c r="J453" s="13"/>
      <c r="K453" s="89">
        <f t="shared" si="30"/>
        <v>0</v>
      </c>
      <c r="L453" s="90">
        <v>0</v>
      </c>
      <c r="M453" s="91">
        <f>IFERROR(IF('Company Details'!$C$9="Yes",(VLOOKUP(Transaction!G453,'Service Details'!$D$5:$F$29,3)),0%),0)</f>
        <v>0</v>
      </c>
      <c r="N453" s="89">
        <f>IFERROR(IF('Company Details'!C459=(VLOOKUP(Transaction!F453,'Customer Details'!$B$3:$D$32,2)),0,L453*M453),0)</f>
        <v>0</v>
      </c>
      <c r="O453" s="92">
        <f>IFERROR(IF('Company Details'!C459=(VLOOKUP(Transaction!F453,'Customer Details'!$B$3:$D$32,2)),L453*M453/2,0),0)</f>
        <v>0</v>
      </c>
      <c r="P453" s="92">
        <f>IFERROR(IF('Company Details'!C459=(VLOOKUP(Transaction!F453,'Customer Details'!$B$3:$D$32,2)),L453*M453/2,0),0)</f>
        <v>0</v>
      </c>
      <c r="Q453" s="89">
        <f t="shared" si="31"/>
        <v>0</v>
      </c>
      <c r="R453" s="90">
        <f t="shared" si="32"/>
        <v>0</v>
      </c>
    </row>
    <row r="454" spans="1:18" x14ac:dyDescent="0.2">
      <c r="A454" s="73" t="str">
        <f t="shared" si="29"/>
        <v>-</v>
      </c>
      <c r="B454" s="73">
        <v>453</v>
      </c>
      <c r="C454" s="121"/>
      <c r="D454" s="9"/>
      <c r="E454" s="10"/>
      <c r="F454" s="11"/>
      <c r="G454" s="9"/>
      <c r="H454" s="86" t="str">
        <f>IFERROR(VLOOKUP(G454,'Service Details'!$D$5:$F$21,2,TRUE),"")</f>
        <v/>
      </c>
      <c r="I454" s="12"/>
      <c r="J454" s="13"/>
      <c r="K454" s="89">
        <f t="shared" si="30"/>
        <v>0</v>
      </c>
      <c r="L454" s="90">
        <v>0</v>
      </c>
      <c r="M454" s="91">
        <f>IFERROR(IF('Company Details'!$C$9="Yes",(VLOOKUP(Transaction!G454,'Service Details'!$D$5:$F$29,3)),0%),0)</f>
        <v>0</v>
      </c>
      <c r="N454" s="89">
        <f>IFERROR(IF('Company Details'!C460=(VLOOKUP(Transaction!F454,'Customer Details'!$B$3:$D$32,2)),0,L454*M454),0)</f>
        <v>0</v>
      </c>
      <c r="O454" s="92">
        <f>IFERROR(IF('Company Details'!C460=(VLOOKUP(Transaction!F454,'Customer Details'!$B$3:$D$32,2)),L454*M454/2,0),0)</f>
        <v>0</v>
      </c>
      <c r="P454" s="92">
        <f>IFERROR(IF('Company Details'!C460=(VLOOKUP(Transaction!F454,'Customer Details'!$B$3:$D$32,2)),L454*M454/2,0),0)</f>
        <v>0</v>
      </c>
      <c r="Q454" s="89">
        <f t="shared" si="31"/>
        <v>0</v>
      </c>
      <c r="R454" s="90">
        <f t="shared" si="32"/>
        <v>0</v>
      </c>
    </row>
    <row r="455" spans="1:18" x14ac:dyDescent="0.2">
      <c r="A455" s="73" t="str">
        <f t="shared" si="29"/>
        <v>-</v>
      </c>
      <c r="B455" s="73">
        <v>454</v>
      </c>
      <c r="C455" s="121"/>
      <c r="D455" s="9"/>
      <c r="E455" s="10"/>
      <c r="F455" s="11"/>
      <c r="G455" s="9"/>
      <c r="H455" s="86" t="str">
        <f>IFERROR(VLOOKUP(G455,'Service Details'!$D$5:$F$21,2,TRUE),"")</f>
        <v/>
      </c>
      <c r="I455" s="12"/>
      <c r="J455" s="13"/>
      <c r="K455" s="89">
        <f t="shared" si="30"/>
        <v>0</v>
      </c>
      <c r="L455" s="90">
        <v>0</v>
      </c>
      <c r="M455" s="91">
        <f>IFERROR(IF('Company Details'!$C$9="Yes",(VLOOKUP(Transaction!G455,'Service Details'!$D$5:$F$29,3)),0%),0)</f>
        <v>0</v>
      </c>
      <c r="N455" s="89">
        <f>IFERROR(IF('Company Details'!C461=(VLOOKUP(Transaction!F455,'Customer Details'!$B$3:$D$32,2)),0,L455*M455),0)</f>
        <v>0</v>
      </c>
      <c r="O455" s="92">
        <f>IFERROR(IF('Company Details'!C461=(VLOOKUP(Transaction!F455,'Customer Details'!$B$3:$D$32,2)),L455*M455/2,0),0)</f>
        <v>0</v>
      </c>
      <c r="P455" s="92">
        <f>IFERROR(IF('Company Details'!C461=(VLOOKUP(Transaction!F455,'Customer Details'!$B$3:$D$32,2)),L455*M455/2,0),0)</f>
        <v>0</v>
      </c>
      <c r="Q455" s="89">
        <f t="shared" si="31"/>
        <v>0</v>
      </c>
      <c r="R455" s="90">
        <f t="shared" si="32"/>
        <v>0</v>
      </c>
    </row>
    <row r="456" spans="1:18" x14ac:dyDescent="0.2">
      <c r="A456" s="73" t="str">
        <f t="shared" si="29"/>
        <v>-</v>
      </c>
      <c r="B456" s="73">
        <v>455</v>
      </c>
      <c r="C456" s="121"/>
      <c r="D456" s="9"/>
      <c r="E456" s="10"/>
      <c r="F456" s="11"/>
      <c r="G456" s="9"/>
      <c r="H456" s="86" t="str">
        <f>IFERROR(VLOOKUP(G456,'Service Details'!$D$5:$F$21,2,TRUE),"")</f>
        <v/>
      </c>
      <c r="I456" s="12"/>
      <c r="J456" s="13"/>
      <c r="K456" s="89">
        <f t="shared" si="30"/>
        <v>0</v>
      </c>
      <c r="L456" s="90">
        <v>0</v>
      </c>
      <c r="M456" s="91">
        <f>IFERROR(IF('Company Details'!$C$9="Yes",(VLOOKUP(Transaction!G456,'Service Details'!$D$5:$F$29,3)),0%),0)</f>
        <v>0</v>
      </c>
      <c r="N456" s="89">
        <f>IFERROR(IF('Company Details'!C462=(VLOOKUP(Transaction!F456,'Customer Details'!$B$3:$D$32,2)),0,L456*M456),0)</f>
        <v>0</v>
      </c>
      <c r="O456" s="92">
        <f>IFERROR(IF('Company Details'!C462=(VLOOKUP(Transaction!F456,'Customer Details'!$B$3:$D$32,2)),L456*M456/2,0),0)</f>
        <v>0</v>
      </c>
      <c r="P456" s="92">
        <f>IFERROR(IF('Company Details'!C462=(VLOOKUP(Transaction!F456,'Customer Details'!$B$3:$D$32,2)),L456*M456/2,0),0)</f>
        <v>0</v>
      </c>
      <c r="Q456" s="89">
        <f t="shared" si="31"/>
        <v>0</v>
      </c>
      <c r="R456" s="90">
        <f t="shared" si="32"/>
        <v>0</v>
      </c>
    </row>
    <row r="457" spans="1:18" x14ac:dyDescent="0.2">
      <c r="A457" s="73" t="str">
        <f t="shared" si="29"/>
        <v>-</v>
      </c>
      <c r="B457" s="73">
        <v>456</v>
      </c>
      <c r="C457" s="121"/>
      <c r="D457" s="9"/>
      <c r="E457" s="10"/>
      <c r="F457" s="11"/>
      <c r="G457" s="9"/>
      <c r="H457" s="86" t="str">
        <f>IFERROR(VLOOKUP(G457,'Service Details'!$D$5:$F$21,2,TRUE),"")</f>
        <v/>
      </c>
      <c r="I457" s="12"/>
      <c r="J457" s="13"/>
      <c r="K457" s="89">
        <f t="shared" si="30"/>
        <v>0</v>
      </c>
      <c r="L457" s="90">
        <v>0</v>
      </c>
      <c r="M457" s="91">
        <f>IFERROR(IF('Company Details'!$C$9="Yes",(VLOOKUP(Transaction!G457,'Service Details'!$D$5:$F$29,3)),0%),0)</f>
        <v>0</v>
      </c>
      <c r="N457" s="89">
        <f>IFERROR(IF('Company Details'!C463=(VLOOKUP(Transaction!F457,'Customer Details'!$B$3:$D$32,2)),0,L457*M457),0)</f>
        <v>0</v>
      </c>
      <c r="O457" s="92">
        <f>IFERROR(IF('Company Details'!C463=(VLOOKUP(Transaction!F457,'Customer Details'!$B$3:$D$32,2)),L457*M457/2,0),0)</f>
        <v>0</v>
      </c>
      <c r="P457" s="92">
        <f>IFERROR(IF('Company Details'!C463=(VLOOKUP(Transaction!F457,'Customer Details'!$B$3:$D$32,2)),L457*M457/2,0),0)</f>
        <v>0</v>
      </c>
      <c r="Q457" s="89">
        <f t="shared" si="31"/>
        <v>0</v>
      </c>
      <c r="R457" s="90">
        <f t="shared" si="32"/>
        <v>0</v>
      </c>
    </row>
    <row r="458" spans="1:18" x14ac:dyDescent="0.2">
      <c r="A458" s="73" t="str">
        <f t="shared" si="29"/>
        <v>-</v>
      </c>
      <c r="B458" s="73">
        <v>457</v>
      </c>
      <c r="C458" s="121"/>
      <c r="D458" s="9"/>
      <c r="E458" s="10"/>
      <c r="F458" s="11"/>
      <c r="G458" s="9"/>
      <c r="H458" s="86" t="str">
        <f>IFERROR(VLOOKUP(G458,'Service Details'!$D$5:$F$21,2,TRUE),"")</f>
        <v/>
      </c>
      <c r="I458" s="12"/>
      <c r="J458" s="13"/>
      <c r="K458" s="89">
        <f t="shared" si="30"/>
        <v>0</v>
      </c>
      <c r="L458" s="90">
        <v>0</v>
      </c>
      <c r="M458" s="91">
        <f>IFERROR(IF('Company Details'!$C$9="Yes",(VLOOKUP(Transaction!G458,'Service Details'!$D$5:$F$29,3)),0%),0)</f>
        <v>0</v>
      </c>
      <c r="N458" s="89">
        <f>IFERROR(IF('Company Details'!C464=(VLOOKUP(Transaction!F458,'Customer Details'!$B$3:$D$32,2)),0,L458*M458),0)</f>
        <v>0</v>
      </c>
      <c r="O458" s="92">
        <f>IFERROR(IF('Company Details'!C464=(VLOOKUP(Transaction!F458,'Customer Details'!$B$3:$D$32,2)),L458*M458/2,0),0)</f>
        <v>0</v>
      </c>
      <c r="P458" s="92">
        <f>IFERROR(IF('Company Details'!C464=(VLOOKUP(Transaction!F458,'Customer Details'!$B$3:$D$32,2)),L458*M458/2,0),0)</f>
        <v>0</v>
      </c>
      <c r="Q458" s="89">
        <f t="shared" si="31"/>
        <v>0</v>
      </c>
      <c r="R458" s="90">
        <f t="shared" si="32"/>
        <v>0</v>
      </c>
    </row>
    <row r="459" spans="1:18" x14ac:dyDescent="0.2">
      <c r="A459" s="73" t="str">
        <f t="shared" si="29"/>
        <v>-</v>
      </c>
      <c r="B459" s="73">
        <v>458</v>
      </c>
      <c r="C459" s="121"/>
      <c r="D459" s="9"/>
      <c r="E459" s="10"/>
      <c r="F459" s="11"/>
      <c r="G459" s="9"/>
      <c r="H459" s="86" t="str">
        <f>IFERROR(VLOOKUP(G459,'Service Details'!$D$5:$F$21,2,TRUE),"")</f>
        <v/>
      </c>
      <c r="I459" s="12"/>
      <c r="J459" s="13"/>
      <c r="K459" s="89">
        <f t="shared" si="30"/>
        <v>0</v>
      </c>
      <c r="L459" s="90">
        <v>0</v>
      </c>
      <c r="M459" s="91">
        <f>IFERROR(IF('Company Details'!$C$9="Yes",(VLOOKUP(Transaction!G459,'Service Details'!$D$5:$F$29,3)),0%),0)</f>
        <v>0</v>
      </c>
      <c r="N459" s="89">
        <f>IFERROR(IF('Company Details'!C465=(VLOOKUP(Transaction!F459,'Customer Details'!$B$3:$D$32,2)),0,L459*M459),0)</f>
        <v>0</v>
      </c>
      <c r="O459" s="92">
        <f>IFERROR(IF('Company Details'!C465=(VLOOKUP(Transaction!F459,'Customer Details'!$B$3:$D$32,2)),L459*M459/2,0),0)</f>
        <v>0</v>
      </c>
      <c r="P459" s="92">
        <f>IFERROR(IF('Company Details'!C465=(VLOOKUP(Transaction!F459,'Customer Details'!$B$3:$D$32,2)),L459*M459/2,0),0)</f>
        <v>0</v>
      </c>
      <c r="Q459" s="89">
        <f t="shared" si="31"/>
        <v>0</v>
      </c>
      <c r="R459" s="90">
        <f t="shared" si="32"/>
        <v>0</v>
      </c>
    </row>
    <row r="460" spans="1:18" x14ac:dyDescent="0.2">
      <c r="A460" s="73" t="str">
        <f t="shared" si="29"/>
        <v>-</v>
      </c>
      <c r="B460" s="73">
        <v>459</v>
      </c>
      <c r="C460" s="121"/>
      <c r="D460" s="9"/>
      <c r="E460" s="10"/>
      <c r="F460" s="11"/>
      <c r="G460" s="9"/>
      <c r="H460" s="86" t="str">
        <f>IFERROR(VLOOKUP(G460,'Service Details'!$D$5:$F$21,2,TRUE),"")</f>
        <v/>
      </c>
      <c r="I460" s="12"/>
      <c r="J460" s="13"/>
      <c r="K460" s="89">
        <f t="shared" si="30"/>
        <v>0</v>
      </c>
      <c r="L460" s="90">
        <v>0</v>
      </c>
      <c r="M460" s="91">
        <f>IFERROR(IF('Company Details'!$C$9="Yes",(VLOOKUP(Transaction!G460,'Service Details'!$D$5:$F$29,3)),0%),0)</f>
        <v>0</v>
      </c>
      <c r="N460" s="89">
        <f>IFERROR(IF('Company Details'!C466=(VLOOKUP(Transaction!F460,'Customer Details'!$B$3:$D$32,2)),0,L460*M460),0)</f>
        <v>0</v>
      </c>
      <c r="O460" s="92">
        <f>IFERROR(IF('Company Details'!C466=(VLOOKUP(Transaction!F460,'Customer Details'!$B$3:$D$32,2)),L460*M460/2,0),0)</f>
        <v>0</v>
      </c>
      <c r="P460" s="92">
        <f>IFERROR(IF('Company Details'!C466=(VLOOKUP(Transaction!F460,'Customer Details'!$B$3:$D$32,2)),L460*M460/2,0),0)</f>
        <v>0</v>
      </c>
      <c r="Q460" s="89">
        <f t="shared" si="31"/>
        <v>0</v>
      </c>
      <c r="R460" s="90">
        <f t="shared" si="32"/>
        <v>0</v>
      </c>
    </row>
    <row r="461" spans="1:18" x14ac:dyDescent="0.2">
      <c r="A461" s="73" t="str">
        <f t="shared" si="29"/>
        <v>-</v>
      </c>
      <c r="B461" s="73">
        <v>460</v>
      </c>
      <c r="C461" s="121"/>
      <c r="D461" s="9"/>
      <c r="E461" s="10"/>
      <c r="F461" s="11"/>
      <c r="G461" s="9"/>
      <c r="H461" s="86" t="str">
        <f>IFERROR(VLOOKUP(G461,'Service Details'!$D$5:$F$21,2,TRUE),"")</f>
        <v/>
      </c>
      <c r="I461" s="12"/>
      <c r="J461" s="13"/>
      <c r="K461" s="89">
        <f t="shared" si="30"/>
        <v>0</v>
      </c>
      <c r="L461" s="90">
        <v>0</v>
      </c>
      <c r="M461" s="91">
        <f>IFERROR(IF('Company Details'!$C$9="Yes",(VLOOKUP(Transaction!G461,'Service Details'!$D$5:$F$29,3)),0%),0)</f>
        <v>0</v>
      </c>
      <c r="N461" s="89">
        <f>IFERROR(IF('Company Details'!C467=(VLOOKUP(Transaction!F461,'Customer Details'!$B$3:$D$32,2)),0,L461*M461),0)</f>
        <v>0</v>
      </c>
      <c r="O461" s="92">
        <f>IFERROR(IF('Company Details'!C467=(VLOOKUP(Transaction!F461,'Customer Details'!$B$3:$D$32,2)),L461*M461/2,0),0)</f>
        <v>0</v>
      </c>
      <c r="P461" s="92">
        <f>IFERROR(IF('Company Details'!C467=(VLOOKUP(Transaction!F461,'Customer Details'!$B$3:$D$32,2)),L461*M461/2,0),0)</f>
        <v>0</v>
      </c>
      <c r="Q461" s="89">
        <f t="shared" si="31"/>
        <v>0</v>
      </c>
      <c r="R461" s="90">
        <f t="shared" si="32"/>
        <v>0</v>
      </c>
    </row>
    <row r="462" spans="1:18" x14ac:dyDescent="0.2">
      <c r="A462" s="73" t="str">
        <f t="shared" si="29"/>
        <v>-</v>
      </c>
      <c r="B462" s="73">
        <v>461</v>
      </c>
      <c r="C462" s="121"/>
      <c r="D462" s="9"/>
      <c r="E462" s="10"/>
      <c r="F462" s="11"/>
      <c r="G462" s="9"/>
      <c r="H462" s="86" t="str">
        <f>IFERROR(VLOOKUP(G462,'Service Details'!$D$5:$F$21,2,TRUE),"")</f>
        <v/>
      </c>
      <c r="I462" s="12"/>
      <c r="J462" s="13"/>
      <c r="K462" s="89">
        <f t="shared" si="30"/>
        <v>0</v>
      </c>
      <c r="L462" s="90">
        <v>0</v>
      </c>
      <c r="M462" s="91">
        <f>IFERROR(IF('Company Details'!$C$9="Yes",(VLOOKUP(Transaction!G462,'Service Details'!$D$5:$F$29,3)),0%),0)</f>
        <v>0</v>
      </c>
      <c r="N462" s="89">
        <f>IFERROR(IF('Company Details'!C468=(VLOOKUP(Transaction!F462,'Customer Details'!$B$3:$D$32,2)),0,L462*M462),0)</f>
        <v>0</v>
      </c>
      <c r="O462" s="92">
        <f>IFERROR(IF('Company Details'!C468=(VLOOKUP(Transaction!F462,'Customer Details'!$B$3:$D$32,2)),L462*M462/2,0),0)</f>
        <v>0</v>
      </c>
      <c r="P462" s="92">
        <f>IFERROR(IF('Company Details'!C468=(VLOOKUP(Transaction!F462,'Customer Details'!$B$3:$D$32,2)),L462*M462/2,0),0)</f>
        <v>0</v>
      </c>
      <c r="Q462" s="89">
        <f t="shared" si="31"/>
        <v>0</v>
      </c>
      <c r="R462" s="90">
        <f t="shared" si="32"/>
        <v>0</v>
      </c>
    </row>
    <row r="463" spans="1:18" x14ac:dyDescent="0.2">
      <c r="A463" s="73" t="str">
        <f t="shared" si="29"/>
        <v>-</v>
      </c>
      <c r="B463" s="73">
        <v>462</v>
      </c>
      <c r="C463" s="121"/>
      <c r="D463" s="9"/>
      <c r="E463" s="10"/>
      <c r="F463" s="11"/>
      <c r="G463" s="9"/>
      <c r="H463" s="86" t="str">
        <f>IFERROR(VLOOKUP(G463,'Service Details'!$D$5:$F$21,2,TRUE),"")</f>
        <v/>
      </c>
      <c r="I463" s="12"/>
      <c r="J463" s="13"/>
      <c r="K463" s="89">
        <f t="shared" si="30"/>
        <v>0</v>
      </c>
      <c r="L463" s="90">
        <v>0</v>
      </c>
      <c r="M463" s="91">
        <f>IFERROR(IF('Company Details'!$C$9="Yes",(VLOOKUP(Transaction!G463,'Service Details'!$D$5:$F$29,3)),0%),0)</f>
        <v>0</v>
      </c>
      <c r="N463" s="89">
        <f>IFERROR(IF('Company Details'!C469=(VLOOKUP(Transaction!F463,'Customer Details'!$B$3:$D$32,2)),0,L463*M463),0)</f>
        <v>0</v>
      </c>
      <c r="O463" s="92">
        <f>IFERROR(IF('Company Details'!C469=(VLOOKUP(Transaction!F463,'Customer Details'!$B$3:$D$32,2)),L463*M463/2,0),0)</f>
        <v>0</v>
      </c>
      <c r="P463" s="92">
        <f>IFERROR(IF('Company Details'!C469=(VLOOKUP(Transaction!F463,'Customer Details'!$B$3:$D$32,2)),L463*M463/2,0),0)</f>
        <v>0</v>
      </c>
      <c r="Q463" s="89">
        <f t="shared" si="31"/>
        <v>0</v>
      </c>
      <c r="R463" s="90">
        <f t="shared" si="32"/>
        <v>0</v>
      </c>
    </row>
    <row r="464" spans="1:18" x14ac:dyDescent="0.2">
      <c r="A464" s="73" t="str">
        <f t="shared" si="29"/>
        <v>-</v>
      </c>
      <c r="B464" s="73">
        <v>463</v>
      </c>
      <c r="C464" s="121"/>
      <c r="D464" s="9"/>
      <c r="E464" s="10"/>
      <c r="F464" s="11"/>
      <c r="G464" s="9"/>
      <c r="H464" s="86" t="str">
        <f>IFERROR(VLOOKUP(G464,'Service Details'!$D$5:$F$21,2,TRUE),"")</f>
        <v/>
      </c>
      <c r="I464" s="12"/>
      <c r="J464" s="13"/>
      <c r="K464" s="89">
        <f t="shared" si="30"/>
        <v>0</v>
      </c>
      <c r="L464" s="90">
        <v>0</v>
      </c>
      <c r="M464" s="91">
        <f>IFERROR(IF('Company Details'!$C$9="Yes",(VLOOKUP(Transaction!G464,'Service Details'!$D$5:$F$29,3)),0%),0)</f>
        <v>0</v>
      </c>
      <c r="N464" s="89">
        <f>IFERROR(IF('Company Details'!C470=(VLOOKUP(Transaction!F464,'Customer Details'!$B$3:$D$32,2)),0,L464*M464),0)</f>
        <v>0</v>
      </c>
      <c r="O464" s="92">
        <f>IFERROR(IF('Company Details'!C470=(VLOOKUP(Transaction!F464,'Customer Details'!$B$3:$D$32,2)),L464*M464/2,0),0)</f>
        <v>0</v>
      </c>
      <c r="P464" s="92">
        <f>IFERROR(IF('Company Details'!C470=(VLOOKUP(Transaction!F464,'Customer Details'!$B$3:$D$32,2)),L464*M464/2,0),0)</f>
        <v>0</v>
      </c>
      <c r="Q464" s="89">
        <f t="shared" si="31"/>
        <v>0</v>
      </c>
      <c r="R464" s="90">
        <f t="shared" si="32"/>
        <v>0</v>
      </c>
    </row>
    <row r="465" spans="1:18" x14ac:dyDescent="0.2">
      <c r="A465" s="73" t="str">
        <f t="shared" si="29"/>
        <v>-</v>
      </c>
      <c r="B465" s="73">
        <v>464</v>
      </c>
      <c r="C465" s="121"/>
      <c r="D465" s="9"/>
      <c r="E465" s="10"/>
      <c r="F465" s="11"/>
      <c r="G465" s="9"/>
      <c r="H465" s="86" t="str">
        <f>IFERROR(VLOOKUP(G465,'Service Details'!$D$5:$F$21,2,TRUE),"")</f>
        <v/>
      </c>
      <c r="I465" s="12"/>
      <c r="J465" s="13"/>
      <c r="K465" s="89">
        <f t="shared" si="30"/>
        <v>0</v>
      </c>
      <c r="L465" s="90">
        <v>0</v>
      </c>
      <c r="M465" s="91">
        <f>IFERROR(IF('Company Details'!$C$9="Yes",(VLOOKUP(Transaction!G465,'Service Details'!$D$5:$F$29,3)),0%),0)</f>
        <v>0</v>
      </c>
      <c r="N465" s="89">
        <f>IFERROR(IF('Company Details'!C471=(VLOOKUP(Transaction!F465,'Customer Details'!$B$3:$D$32,2)),0,L465*M465),0)</f>
        <v>0</v>
      </c>
      <c r="O465" s="92">
        <f>IFERROR(IF('Company Details'!C471=(VLOOKUP(Transaction!F465,'Customer Details'!$B$3:$D$32,2)),L465*M465/2,0),0)</f>
        <v>0</v>
      </c>
      <c r="P465" s="92">
        <f>IFERROR(IF('Company Details'!C471=(VLOOKUP(Transaction!F465,'Customer Details'!$B$3:$D$32,2)),L465*M465/2,0),0)</f>
        <v>0</v>
      </c>
      <c r="Q465" s="89">
        <f t="shared" si="31"/>
        <v>0</v>
      </c>
      <c r="R465" s="90">
        <f t="shared" si="32"/>
        <v>0</v>
      </c>
    </row>
    <row r="466" spans="1:18" x14ac:dyDescent="0.2">
      <c r="A466" s="73" t="str">
        <f t="shared" si="29"/>
        <v>-</v>
      </c>
      <c r="B466" s="73">
        <v>465</v>
      </c>
      <c r="C466" s="121"/>
      <c r="D466" s="9"/>
      <c r="E466" s="10"/>
      <c r="F466" s="11"/>
      <c r="G466" s="9"/>
      <c r="H466" s="86" t="str">
        <f>IFERROR(VLOOKUP(G466,'Service Details'!$D$5:$F$21,2,TRUE),"")</f>
        <v/>
      </c>
      <c r="I466" s="12"/>
      <c r="J466" s="13"/>
      <c r="K466" s="89">
        <f t="shared" si="30"/>
        <v>0</v>
      </c>
      <c r="L466" s="90">
        <v>0</v>
      </c>
      <c r="M466" s="91">
        <f>IFERROR(IF('Company Details'!$C$9="Yes",(VLOOKUP(Transaction!G466,'Service Details'!$D$5:$F$29,3)),0%),0)</f>
        <v>0</v>
      </c>
      <c r="N466" s="89">
        <f>IFERROR(IF('Company Details'!C472=(VLOOKUP(Transaction!F466,'Customer Details'!$B$3:$D$32,2)),0,L466*M466),0)</f>
        <v>0</v>
      </c>
      <c r="O466" s="92">
        <f>IFERROR(IF('Company Details'!C472=(VLOOKUP(Transaction!F466,'Customer Details'!$B$3:$D$32,2)),L466*M466/2,0),0)</f>
        <v>0</v>
      </c>
      <c r="P466" s="92">
        <f>IFERROR(IF('Company Details'!C472=(VLOOKUP(Transaction!F466,'Customer Details'!$B$3:$D$32,2)),L466*M466/2,0),0)</f>
        <v>0</v>
      </c>
      <c r="Q466" s="89">
        <f t="shared" si="31"/>
        <v>0</v>
      </c>
      <c r="R466" s="90">
        <f t="shared" si="32"/>
        <v>0</v>
      </c>
    </row>
    <row r="467" spans="1:18" x14ac:dyDescent="0.2">
      <c r="A467" s="73" t="str">
        <f t="shared" si="29"/>
        <v>-</v>
      </c>
      <c r="B467" s="73">
        <v>466</v>
      </c>
      <c r="C467" s="121"/>
      <c r="D467" s="9"/>
      <c r="E467" s="10"/>
      <c r="F467" s="11"/>
      <c r="G467" s="9"/>
      <c r="H467" s="86" t="str">
        <f>IFERROR(VLOOKUP(G467,'Service Details'!$D$5:$F$21,2,TRUE),"")</f>
        <v/>
      </c>
      <c r="I467" s="12"/>
      <c r="J467" s="13"/>
      <c r="K467" s="89">
        <f t="shared" si="30"/>
        <v>0</v>
      </c>
      <c r="L467" s="90">
        <v>0</v>
      </c>
      <c r="M467" s="91">
        <f>IFERROR(IF('Company Details'!$C$9="Yes",(VLOOKUP(Transaction!G467,'Service Details'!$D$5:$F$29,3)),0%),0)</f>
        <v>0</v>
      </c>
      <c r="N467" s="89">
        <f>IFERROR(IF('Company Details'!C473=(VLOOKUP(Transaction!F467,'Customer Details'!$B$3:$D$32,2)),0,L467*M467),0)</f>
        <v>0</v>
      </c>
      <c r="O467" s="92">
        <f>IFERROR(IF('Company Details'!C473=(VLOOKUP(Transaction!F467,'Customer Details'!$B$3:$D$32,2)),L467*M467/2,0),0)</f>
        <v>0</v>
      </c>
      <c r="P467" s="92">
        <f>IFERROR(IF('Company Details'!C473=(VLOOKUP(Transaction!F467,'Customer Details'!$B$3:$D$32,2)),L467*M467/2,0),0)</f>
        <v>0</v>
      </c>
      <c r="Q467" s="89">
        <f t="shared" si="31"/>
        <v>0</v>
      </c>
      <c r="R467" s="90">
        <f t="shared" si="32"/>
        <v>0</v>
      </c>
    </row>
    <row r="468" spans="1:18" x14ac:dyDescent="0.2">
      <c r="A468" s="73" t="str">
        <f t="shared" si="29"/>
        <v>-</v>
      </c>
      <c r="B468" s="73">
        <v>467</v>
      </c>
      <c r="C468" s="121"/>
      <c r="D468" s="9"/>
      <c r="E468" s="10"/>
      <c r="F468" s="11"/>
      <c r="G468" s="9"/>
      <c r="H468" s="86" t="str">
        <f>IFERROR(VLOOKUP(G468,'Service Details'!$D$5:$F$21,2,TRUE),"")</f>
        <v/>
      </c>
      <c r="I468" s="12"/>
      <c r="J468" s="13"/>
      <c r="K468" s="89">
        <f t="shared" si="30"/>
        <v>0</v>
      </c>
      <c r="L468" s="90">
        <v>0</v>
      </c>
      <c r="M468" s="91">
        <f>IFERROR(IF('Company Details'!$C$9="Yes",(VLOOKUP(Transaction!G468,'Service Details'!$D$5:$F$29,3)),0%),0)</f>
        <v>0</v>
      </c>
      <c r="N468" s="89">
        <f>IFERROR(IF('Company Details'!C474=(VLOOKUP(Transaction!F468,'Customer Details'!$B$3:$D$32,2)),0,L468*M468),0)</f>
        <v>0</v>
      </c>
      <c r="O468" s="92">
        <f>IFERROR(IF('Company Details'!C474=(VLOOKUP(Transaction!F468,'Customer Details'!$B$3:$D$32,2)),L468*M468/2,0),0)</f>
        <v>0</v>
      </c>
      <c r="P468" s="92">
        <f>IFERROR(IF('Company Details'!C474=(VLOOKUP(Transaction!F468,'Customer Details'!$B$3:$D$32,2)),L468*M468/2,0),0)</f>
        <v>0</v>
      </c>
      <c r="Q468" s="89">
        <f t="shared" si="31"/>
        <v>0</v>
      </c>
      <c r="R468" s="90">
        <f t="shared" si="32"/>
        <v>0</v>
      </c>
    </row>
    <row r="469" spans="1:18" x14ac:dyDescent="0.2">
      <c r="A469" s="73" t="str">
        <f t="shared" si="29"/>
        <v>-</v>
      </c>
      <c r="B469" s="73">
        <v>468</v>
      </c>
      <c r="C469" s="121"/>
      <c r="D469" s="9"/>
      <c r="E469" s="10"/>
      <c r="F469" s="11"/>
      <c r="G469" s="9"/>
      <c r="H469" s="86" t="str">
        <f>IFERROR(VLOOKUP(G469,'Service Details'!$D$5:$F$21,2,TRUE),"")</f>
        <v/>
      </c>
      <c r="I469" s="12"/>
      <c r="J469" s="13"/>
      <c r="K469" s="89">
        <f t="shared" si="30"/>
        <v>0</v>
      </c>
      <c r="L469" s="90">
        <v>0</v>
      </c>
      <c r="M469" s="91">
        <f>IFERROR(IF('Company Details'!$C$9="Yes",(VLOOKUP(Transaction!G469,'Service Details'!$D$5:$F$29,3)),0%),0)</f>
        <v>0</v>
      </c>
      <c r="N469" s="89">
        <f>IFERROR(IF('Company Details'!C475=(VLOOKUP(Transaction!F469,'Customer Details'!$B$3:$D$32,2)),0,L469*M469),0)</f>
        <v>0</v>
      </c>
      <c r="O469" s="92">
        <f>IFERROR(IF('Company Details'!C475=(VLOOKUP(Transaction!F469,'Customer Details'!$B$3:$D$32,2)),L469*M469/2,0),0)</f>
        <v>0</v>
      </c>
      <c r="P469" s="92">
        <f>IFERROR(IF('Company Details'!C475=(VLOOKUP(Transaction!F469,'Customer Details'!$B$3:$D$32,2)),L469*M469/2,0),0)</f>
        <v>0</v>
      </c>
      <c r="Q469" s="89">
        <f t="shared" si="31"/>
        <v>0</v>
      </c>
      <c r="R469" s="90">
        <f t="shared" si="32"/>
        <v>0</v>
      </c>
    </row>
    <row r="470" spans="1:18" x14ac:dyDescent="0.2">
      <c r="A470" s="73" t="str">
        <f t="shared" si="29"/>
        <v>-</v>
      </c>
      <c r="B470" s="73">
        <v>469</v>
      </c>
      <c r="C470" s="121"/>
      <c r="D470" s="9"/>
      <c r="E470" s="10"/>
      <c r="F470" s="11"/>
      <c r="G470" s="9"/>
      <c r="H470" s="86" t="str">
        <f>IFERROR(VLOOKUP(G470,'Service Details'!$D$5:$F$21,2,TRUE),"")</f>
        <v/>
      </c>
      <c r="I470" s="12"/>
      <c r="J470" s="13"/>
      <c r="K470" s="89">
        <f t="shared" si="30"/>
        <v>0</v>
      </c>
      <c r="L470" s="90">
        <v>0</v>
      </c>
      <c r="M470" s="91">
        <f>IFERROR(IF('Company Details'!$C$9="Yes",(VLOOKUP(Transaction!G470,'Service Details'!$D$5:$F$29,3)),0%),0)</f>
        <v>0</v>
      </c>
      <c r="N470" s="89">
        <f>IFERROR(IF('Company Details'!C476=(VLOOKUP(Transaction!F470,'Customer Details'!$B$3:$D$32,2)),0,L470*M470),0)</f>
        <v>0</v>
      </c>
      <c r="O470" s="92">
        <f>IFERROR(IF('Company Details'!C476=(VLOOKUP(Transaction!F470,'Customer Details'!$B$3:$D$32,2)),L470*M470/2,0),0)</f>
        <v>0</v>
      </c>
      <c r="P470" s="92">
        <f>IFERROR(IF('Company Details'!C476=(VLOOKUP(Transaction!F470,'Customer Details'!$B$3:$D$32,2)),L470*M470/2,0),0)</f>
        <v>0</v>
      </c>
      <c r="Q470" s="89">
        <f t="shared" si="31"/>
        <v>0</v>
      </c>
      <c r="R470" s="90">
        <f t="shared" si="32"/>
        <v>0</v>
      </c>
    </row>
    <row r="471" spans="1:18" x14ac:dyDescent="0.2">
      <c r="A471" s="73" t="str">
        <f t="shared" si="29"/>
        <v>-</v>
      </c>
      <c r="B471" s="73">
        <v>470</v>
      </c>
      <c r="C471" s="121"/>
      <c r="D471" s="9"/>
      <c r="E471" s="10"/>
      <c r="F471" s="11"/>
      <c r="G471" s="9"/>
      <c r="H471" s="86" t="str">
        <f>IFERROR(VLOOKUP(G471,'Service Details'!$D$5:$F$21,2,TRUE),"")</f>
        <v/>
      </c>
      <c r="I471" s="12"/>
      <c r="J471" s="13"/>
      <c r="K471" s="89">
        <f t="shared" si="30"/>
        <v>0</v>
      </c>
      <c r="L471" s="90">
        <v>0</v>
      </c>
      <c r="M471" s="91">
        <f>IFERROR(IF('Company Details'!$C$9="Yes",(VLOOKUP(Transaction!G471,'Service Details'!$D$5:$F$29,3)),0%),0)</f>
        <v>0</v>
      </c>
      <c r="N471" s="89">
        <f>IFERROR(IF('Company Details'!C477=(VLOOKUP(Transaction!F471,'Customer Details'!$B$3:$D$32,2)),0,L471*M471),0)</f>
        <v>0</v>
      </c>
      <c r="O471" s="92">
        <f>IFERROR(IF('Company Details'!C477=(VLOOKUP(Transaction!F471,'Customer Details'!$B$3:$D$32,2)),L471*M471/2,0),0)</f>
        <v>0</v>
      </c>
      <c r="P471" s="92">
        <f>IFERROR(IF('Company Details'!C477=(VLOOKUP(Transaction!F471,'Customer Details'!$B$3:$D$32,2)),L471*M471/2,0),0)</f>
        <v>0</v>
      </c>
      <c r="Q471" s="89">
        <f t="shared" si="31"/>
        <v>0</v>
      </c>
      <c r="R471" s="90">
        <f t="shared" si="32"/>
        <v>0</v>
      </c>
    </row>
    <row r="472" spans="1:18" x14ac:dyDescent="0.2">
      <c r="A472" s="73" t="str">
        <f t="shared" si="29"/>
        <v>-</v>
      </c>
      <c r="B472" s="73">
        <v>471</v>
      </c>
      <c r="C472" s="121"/>
      <c r="D472" s="9"/>
      <c r="E472" s="10"/>
      <c r="F472" s="11"/>
      <c r="G472" s="9"/>
      <c r="H472" s="86" t="str">
        <f>IFERROR(VLOOKUP(G472,'Service Details'!$D$5:$F$21,2,TRUE),"")</f>
        <v/>
      </c>
      <c r="I472" s="12"/>
      <c r="J472" s="13"/>
      <c r="K472" s="89">
        <f t="shared" si="30"/>
        <v>0</v>
      </c>
      <c r="L472" s="90">
        <v>0</v>
      </c>
      <c r="M472" s="91">
        <f>IFERROR(IF('Company Details'!$C$9="Yes",(VLOOKUP(Transaction!G472,'Service Details'!$D$5:$F$29,3)),0%),0)</f>
        <v>0</v>
      </c>
      <c r="N472" s="89">
        <f>IFERROR(IF('Company Details'!C478=(VLOOKUP(Transaction!F472,'Customer Details'!$B$3:$D$32,2)),0,L472*M472),0)</f>
        <v>0</v>
      </c>
      <c r="O472" s="92">
        <f>IFERROR(IF('Company Details'!C478=(VLOOKUP(Transaction!F472,'Customer Details'!$B$3:$D$32,2)),L472*M472/2,0),0)</f>
        <v>0</v>
      </c>
      <c r="P472" s="92">
        <f>IFERROR(IF('Company Details'!C478=(VLOOKUP(Transaction!F472,'Customer Details'!$B$3:$D$32,2)),L472*M472/2,0),0)</f>
        <v>0</v>
      </c>
      <c r="Q472" s="89">
        <f t="shared" si="31"/>
        <v>0</v>
      </c>
      <c r="R472" s="90">
        <f t="shared" si="32"/>
        <v>0</v>
      </c>
    </row>
    <row r="473" spans="1:18" x14ac:dyDescent="0.2">
      <c r="A473" s="73" t="str">
        <f t="shared" si="29"/>
        <v>-</v>
      </c>
      <c r="B473" s="73">
        <v>472</v>
      </c>
      <c r="C473" s="121"/>
      <c r="D473" s="9"/>
      <c r="E473" s="10"/>
      <c r="F473" s="11"/>
      <c r="G473" s="9"/>
      <c r="H473" s="86" t="str">
        <f>IFERROR(VLOOKUP(G473,'Service Details'!$D$5:$F$21,2,TRUE),"")</f>
        <v/>
      </c>
      <c r="I473" s="12"/>
      <c r="J473" s="13"/>
      <c r="K473" s="89">
        <f t="shared" si="30"/>
        <v>0</v>
      </c>
      <c r="L473" s="90">
        <v>0</v>
      </c>
      <c r="M473" s="91">
        <f>IFERROR(IF('Company Details'!$C$9="Yes",(VLOOKUP(Transaction!G473,'Service Details'!$D$5:$F$29,3)),0%),0)</f>
        <v>0</v>
      </c>
      <c r="N473" s="89">
        <f>IFERROR(IF('Company Details'!C479=(VLOOKUP(Transaction!F473,'Customer Details'!$B$3:$D$32,2)),0,L473*M473),0)</f>
        <v>0</v>
      </c>
      <c r="O473" s="92">
        <f>IFERROR(IF('Company Details'!C479=(VLOOKUP(Transaction!F473,'Customer Details'!$B$3:$D$32,2)),L473*M473/2,0),0)</f>
        <v>0</v>
      </c>
      <c r="P473" s="92">
        <f>IFERROR(IF('Company Details'!C479=(VLOOKUP(Transaction!F473,'Customer Details'!$B$3:$D$32,2)),L473*M473/2,0),0)</f>
        <v>0</v>
      </c>
      <c r="Q473" s="89">
        <f t="shared" si="31"/>
        <v>0</v>
      </c>
      <c r="R473" s="90">
        <f t="shared" si="32"/>
        <v>0</v>
      </c>
    </row>
    <row r="474" spans="1:18" x14ac:dyDescent="0.2">
      <c r="A474" s="73" t="str">
        <f t="shared" si="29"/>
        <v>-</v>
      </c>
      <c r="B474" s="73">
        <v>473</v>
      </c>
      <c r="C474" s="121"/>
      <c r="D474" s="9"/>
      <c r="E474" s="10"/>
      <c r="F474" s="11"/>
      <c r="G474" s="9"/>
      <c r="H474" s="86" t="str">
        <f>IFERROR(VLOOKUP(G474,'Service Details'!$D$5:$F$21,2,TRUE),"")</f>
        <v/>
      </c>
      <c r="I474" s="12"/>
      <c r="J474" s="13"/>
      <c r="K474" s="89">
        <f t="shared" si="30"/>
        <v>0</v>
      </c>
      <c r="L474" s="90">
        <v>0</v>
      </c>
      <c r="M474" s="91">
        <f>IFERROR(IF('Company Details'!$C$9="Yes",(VLOOKUP(Transaction!G474,'Service Details'!$D$5:$F$29,3)),0%),0)</f>
        <v>0</v>
      </c>
      <c r="N474" s="89">
        <f>IFERROR(IF('Company Details'!C480=(VLOOKUP(Transaction!F474,'Customer Details'!$B$3:$D$32,2)),0,L474*M474),0)</f>
        <v>0</v>
      </c>
      <c r="O474" s="92">
        <f>IFERROR(IF('Company Details'!C480=(VLOOKUP(Transaction!F474,'Customer Details'!$B$3:$D$32,2)),L474*M474/2,0),0)</f>
        <v>0</v>
      </c>
      <c r="P474" s="92">
        <f>IFERROR(IF('Company Details'!C480=(VLOOKUP(Transaction!F474,'Customer Details'!$B$3:$D$32,2)),L474*M474/2,0),0)</f>
        <v>0</v>
      </c>
      <c r="Q474" s="89">
        <f t="shared" si="31"/>
        <v>0</v>
      </c>
      <c r="R474" s="90">
        <f t="shared" si="32"/>
        <v>0</v>
      </c>
    </row>
    <row r="475" spans="1:18" x14ac:dyDescent="0.2">
      <c r="A475" s="73" t="str">
        <f t="shared" si="29"/>
        <v>-</v>
      </c>
      <c r="B475" s="73">
        <v>474</v>
      </c>
      <c r="C475" s="121"/>
      <c r="D475" s="9"/>
      <c r="E475" s="10"/>
      <c r="F475" s="11"/>
      <c r="G475" s="9"/>
      <c r="H475" s="86" t="str">
        <f>IFERROR(VLOOKUP(G475,'Service Details'!$D$5:$F$21,2,TRUE),"")</f>
        <v/>
      </c>
      <c r="I475" s="12"/>
      <c r="J475" s="13"/>
      <c r="K475" s="89">
        <f t="shared" si="30"/>
        <v>0</v>
      </c>
      <c r="L475" s="90">
        <v>0</v>
      </c>
      <c r="M475" s="91">
        <f>IFERROR(IF('Company Details'!$C$9="Yes",(VLOOKUP(Transaction!G475,'Service Details'!$D$5:$F$29,3)),0%),0)</f>
        <v>0</v>
      </c>
      <c r="N475" s="89">
        <f>IFERROR(IF('Company Details'!C481=(VLOOKUP(Transaction!F475,'Customer Details'!$B$3:$D$32,2)),0,L475*M475),0)</f>
        <v>0</v>
      </c>
      <c r="O475" s="92">
        <f>IFERROR(IF('Company Details'!C481=(VLOOKUP(Transaction!F475,'Customer Details'!$B$3:$D$32,2)),L475*M475/2,0),0)</f>
        <v>0</v>
      </c>
      <c r="P475" s="92">
        <f>IFERROR(IF('Company Details'!C481=(VLOOKUP(Transaction!F475,'Customer Details'!$B$3:$D$32,2)),L475*M475/2,0),0)</f>
        <v>0</v>
      </c>
      <c r="Q475" s="89">
        <f t="shared" si="31"/>
        <v>0</v>
      </c>
      <c r="R475" s="90">
        <f t="shared" si="32"/>
        <v>0</v>
      </c>
    </row>
    <row r="476" spans="1:18" x14ac:dyDescent="0.2">
      <c r="A476" s="73" t="str">
        <f t="shared" si="29"/>
        <v>-</v>
      </c>
      <c r="B476" s="73">
        <v>475</v>
      </c>
      <c r="C476" s="121"/>
      <c r="D476" s="9"/>
      <c r="E476" s="10"/>
      <c r="F476" s="11"/>
      <c r="G476" s="9"/>
      <c r="H476" s="86" t="str">
        <f>IFERROR(VLOOKUP(G476,'Service Details'!$D$5:$F$21,2,TRUE),"")</f>
        <v/>
      </c>
      <c r="I476" s="12"/>
      <c r="J476" s="13"/>
      <c r="K476" s="89">
        <f t="shared" si="30"/>
        <v>0</v>
      </c>
      <c r="L476" s="90">
        <v>0</v>
      </c>
      <c r="M476" s="91">
        <f>IFERROR(IF('Company Details'!$C$9="Yes",(VLOOKUP(Transaction!G476,'Service Details'!$D$5:$F$29,3)),0%),0)</f>
        <v>0</v>
      </c>
      <c r="N476" s="89">
        <f>IFERROR(IF('Company Details'!C482=(VLOOKUP(Transaction!F476,'Customer Details'!$B$3:$D$32,2)),0,L476*M476),0)</f>
        <v>0</v>
      </c>
      <c r="O476" s="92">
        <f>IFERROR(IF('Company Details'!C482=(VLOOKUP(Transaction!F476,'Customer Details'!$B$3:$D$32,2)),L476*M476/2,0),0)</f>
        <v>0</v>
      </c>
      <c r="P476" s="92">
        <f>IFERROR(IF('Company Details'!C482=(VLOOKUP(Transaction!F476,'Customer Details'!$B$3:$D$32,2)),L476*M476/2,0),0)</f>
        <v>0</v>
      </c>
      <c r="Q476" s="89">
        <f t="shared" si="31"/>
        <v>0</v>
      </c>
      <c r="R476" s="90">
        <f t="shared" si="32"/>
        <v>0</v>
      </c>
    </row>
    <row r="477" spans="1:18" x14ac:dyDescent="0.2">
      <c r="A477" s="73" t="str">
        <f t="shared" si="29"/>
        <v>-</v>
      </c>
      <c r="B477" s="73">
        <v>476</v>
      </c>
      <c r="C477" s="121"/>
      <c r="D477" s="9"/>
      <c r="E477" s="10"/>
      <c r="F477" s="11"/>
      <c r="G477" s="9"/>
      <c r="H477" s="86" t="str">
        <f>IFERROR(VLOOKUP(G477,'Service Details'!$D$5:$F$21,2,TRUE),"")</f>
        <v/>
      </c>
      <c r="I477" s="12"/>
      <c r="J477" s="13"/>
      <c r="K477" s="89">
        <f t="shared" si="30"/>
        <v>0</v>
      </c>
      <c r="L477" s="90">
        <v>0</v>
      </c>
      <c r="M477" s="91">
        <f>IFERROR(IF('Company Details'!$C$9="Yes",(VLOOKUP(Transaction!G477,'Service Details'!$D$5:$F$29,3)),0%),0)</f>
        <v>0</v>
      </c>
      <c r="N477" s="89">
        <f>IFERROR(IF('Company Details'!C483=(VLOOKUP(Transaction!F477,'Customer Details'!$B$3:$D$32,2)),0,L477*M477),0)</f>
        <v>0</v>
      </c>
      <c r="O477" s="92">
        <f>IFERROR(IF('Company Details'!C483=(VLOOKUP(Transaction!F477,'Customer Details'!$B$3:$D$32,2)),L477*M477/2,0),0)</f>
        <v>0</v>
      </c>
      <c r="P477" s="92">
        <f>IFERROR(IF('Company Details'!C483=(VLOOKUP(Transaction!F477,'Customer Details'!$B$3:$D$32,2)),L477*M477/2,0),0)</f>
        <v>0</v>
      </c>
      <c r="Q477" s="89">
        <f t="shared" si="31"/>
        <v>0</v>
      </c>
      <c r="R477" s="90">
        <f t="shared" si="32"/>
        <v>0</v>
      </c>
    </row>
    <row r="478" spans="1:18" x14ac:dyDescent="0.2">
      <c r="A478" s="73" t="str">
        <f t="shared" si="29"/>
        <v>-</v>
      </c>
      <c r="B478" s="73">
        <v>477</v>
      </c>
      <c r="C478" s="121"/>
      <c r="D478" s="9"/>
      <c r="E478" s="10"/>
      <c r="F478" s="11"/>
      <c r="G478" s="9"/>
      <c r="H478" s="86" t="str">
        <f>IFERROR(VLOOKUP(G478,'Service Details'!$D$5:$F$21,2,TRUE),"")</f>
        <v/>
      </c>
      <c r="I478" s="12"/>
      <c r="J478" s="13"/>
      <c r="K478" s="89">
        <f t="shared" si="30"/>
        <v>0</v>
      </c>
      <c r="L478" s="90">
        <v>0</v>
      </c>
      <c r="M478" s="91">
        <f>IFERROR(IF('Company Details'!$C$9="Yes",(VLOOKUP(Transaction!G478,'Service Details'!$D$5:$F$29,3)),0%),0)</f>
        <v>0</v>
      </c>
      <c r="N478" s="89">
        <f>IFERROR(IF('Company Details'!C484=(VLOOKUP(Transaction!F478,'Customer Details'!$B$3:$D$32,2)),0,L478*M478),0)</f>
        <v>0</v>
      </c>
      <c r="O478" s="92">
        <f>IFERROR(IF('Company Details'!C484=(VLOOKUP(Transaction!F478,'Customer Details'!$B$3:$D$32,2)),L478*M478/2,0),0)</f>
        <v>0</v>
      </c>
      <c r="P478" s="92">
        <f>IFERROR(IF('Company Details'!C484=(VLOOKUP(Transaction!F478,'Customer Details'!$B$3:$D$32,2)),L478*M478/2,0),0)</f>
        <v>0</v>
      </c>
      <c r="Q478" s="89">
        <f t="shared" si="31"/>
        <v>0</v>
      </c>
      <c r="R478" s="90">
        <f t="shared" si="32"/>
        <v>0</v>
      </c>
    </row>
    <row r="479" spans="1:18" x14ac:dyDescent="0.2">
      <c r="A479" s="73" t="str">
        <f t="shared" si="29"/>
        <v>-</v>
      </c>
      <c r="B479" s="73">
        <v>478</v>
      </c>
      <c r="C479" s="121"/>
      <c r="D479" s="9"/>
      <c r="E479" s="10"/>
      <c r="F479" s="11"/>
      <c r="G479" s="9"/>
      <c r="H479" s="86" t="str">
        <f>IFERROR(VLOOKUP(G479,'Service Details'!$D$5:$F$21,2,TRUE),"")</f>
        <v/>
      </c>
      <c r="I479" s="12"/>
      <c r="J479" s="13"/>
      <c r="K479" s="89">
        <f t="shared" si="30"/>
        <v>0</v>
      </c>
      <c r="L479" s="90">
        <v>0</v>
      </c>
      <c r="M479" s="91">
        <f>IFERROR(IF('Company Details'!$C$9="Yes",(VLOOKUP(Transaction!G479,'Service Details'!$D$5:$F$29,3)),0%),0)</f>
        <v>0</v>
      </c>
      <c r="N479" s="89">
        <f>IFERROR(IF('Company Details'!C485=(VLOOKUP(Transaction!F479,'Customer Details'!$B$3:$D$32,2)),0,L479*M479),0)</f>
        <v>0</v>
      </c>
      <c r="O479" s="92">
        <f>IFERROR(IF('Company Details'!C485=(VLOOKUP(Transaction!F479,'Customer Details'!$B$3:$D$32,2)),L479*M479/2,0),0)</f>
        <v>0</v>
      </c>
      <c r="P479" s="92">
        <f>IFERROR(IF('Company Details'!C485=(VLOOKUP(Transaction!F479,'Customer Details'!$B$3:$D$32,2)),L479*M479/2,0),0)</f>
        <v>0</v>
      </c>
      <c r="Q479" s="89">
        <f t="shared" si="31"/>
        <v>0</v>
      </c>
      <c r="R479" s="90">
        <f t="shared" si="32"/>
        <v>0</v>
      </c>
    </row>
    <row r="480" spans="1:18" x14ac:dyDescent="0.2">
      <c r="A480" s="73" t="str">
        <f t="shared" si="29"/>
        <v>-</v>
      </c>
      <c r="B480" s="73">
        <v>479</v>
      </c>
      <c r="C480" s="121"/>
      <c r="D480" s="9"/>
      <c r="E480" s="10"/>
      <c r="F480" s="11"/>
      <c r="G480" s="9"/>
      <c r="H480" s="86" t="str">
        <f>IFERROR(VLOOKUP(G480,'Service Details'!$D$5:$F$21,2,TRUE),"")</f>
        <v/>
      </c>
      <c r="I480" s="12"/>
      <c r="J480" s="13"/>
      <c r="K480" s="89">
        <f t="shared" si="30"/>
        <v>0</v>
      </c>
      <c r="L480" s="90">
        <v>0</v>
      </c>
      <c r="M480" s="91">
        <f>IFERROR(IF('Company Details'!$C$9="Yes",(VLOOKUP(Transaction!G480,'Service Details'!$D$5:$F$29,3)),0%),0)</f>
        <v>0</v>
      </c>
      <c r="N480" s="89">
        <f>IFERROR(IF('Company Details'!C486=(VLOOKUP(Transaction!F480,'Customer Details'!$B$3:$D$32,2)),0,L480*M480),0)</f>
        <v>0</v>
      </c>
      <c r="O480" s="92">
        <f>IFERROR(IF('Company Details'!C486=(VLOOKUP(Transaction!F480,'Customer Details'!$B$3:$D$32,2)),L480*M480/2,0),0)</f>
        <v>0</v>
      </c>
      <c r="P480" s="92">
        <f>IFERROR(IF('Company Details'!C486=(VLOOKUP(Transaction!F480,'Customer Details'!$B$3:$D$32,2)),L480*M480/2,0),0)</f>
        <v>0</v>
      </c>
      <c r="Q480" s="89">
        <f t="shared" si="31"/>
        <v>0</v>
      </c>
      <c r="R480" s="90">
        <f t="shared" si="32"/>
        <v>0</v>
      </c>
    </row>
    <row r="481" spans="1:18" x14ac:dyDescent="0.2">
      <c r="A481" s="73" t="str">
        <f t="shared" si="29"/>
        <v>-</v>
      </c>
      <c r="B481" s="73">
        <v>480</v>
      </c>
      <c r="C481" s="121"/>
      <c r="D481" s="9"/>
      <c r="E481" s="10"/>
      <c r="F481" s="11"/>
      <c r="G481" s="9"/>
      <c r="H481" s="86" t="str">
        <f>IFERROR(VLOOKUP(G481,'Service Details'!$D$5:$F$21,2,TRUE),"")</f>
        <v/>
      </c>
      <c r="I481" s="12"/>
      <c r="J481" s="13"/>
      <c r="K481" s="89">
        <f t="shared" si="30"/>
        <v>0</v>
      </c>
      <c r="L481" s="90">
        <v>0</v>
      </c>
      <c r="M481" s="91">
        <f>IFERROR(IF('Company Details'!$C$9="Yes",(VLOOKUP(Transaction!G481,'Service Details'!$D$5:$F$29,3)),0%),0)</f>
        <v>0</v>
      </c>
      <c r="N481" s="89">
        <f>IFERROR(IF('Company Details'!C487=(VLOOKUP(Transaction!F481,'Customer Details'!$B$3:$D$32,2)),0,L481*M481),0)</f>
        <v>0</v>
      </c>
      <c r="O481" s="92">
        <f>IFERROR(IF('Company Details'!C487=(VLOOKUP(Transaction!F481,'Customer Details'!$B$3:$D$32,2)),L481*M481/2,0),0)</f>
        <v>0</v>
      </c>
      <c r="P481" s="92">
        <f>IFERROR(IF('Company Details'!C487=(VLOOKUP(Transaction!F481,'Customer Details'!$B$3:$D$32,2)),L481*M481/2,0),0)</f>
        <v>0</v>
      </c>
      <c r="Q481" s="89">
        <f t="shared" si="31"/>
        <v>0</v>
      </c>
      <c r="R481" s="90">
        <f t="shared" si="32"/>
        <v>0</v>
      </c>
    </row>
    <row r="482" spans="1:18" x14ac:dyDescent="0.2">
      <c r="A482" s="73" t="str">
        <f t="shared" si="29"/>
        <v>-</v>
      </c>
      <c r="B482" s="73">
        <v>481</v>
      </c>
      <c r="C482" s="121"/>
      <c r="D482" s="9"/>
      <c r="E482" s="10"/>
      <c r="F482" s="11"/>
      <c r="G482" s="9"/>
      <c r="H482" s="86" t="str">
        <f>IFERROR(VLOOKUP(G482,'Service Details'!$D$5:$F$21,2,TRUE),"")</f>
        <v/>
      </c>
      <c r="I482" s="12"/>
      <c r="J482" s="13"/>
      <c r="K482" s="89">
        <f t="shared" si="30"/>
        <v>0</v>
      </c>
      <c r="L482" s="90">
        <v>0</v>
      </c>
      <c r="M482" s="91">
        <f>IFERROR(IF('Company Details'!$C$9="Yes",(VLOOKUP(Transaction!G482,'Service Details'!$D$5:$F$29,3)),0%),0)</f>
        <v>0</v>
      </c>
      <c r="N482" s="89">
        <f>IFERROR(IF('Company Details'!C488=(VLOOKUP(Transaction!F482,'Customer Details'!$B$3:$D$32,2)),0,L482*M482),0)</f>
        <v>0</v>
      </c>
      <c r="O482" s="92">
        <f>IFERROR(IF('Company Details'!C488=(VLOOKUP(Transaction!F482,'Customer Details'!$B$3:$D$32,2)),L482*M482/2,0),0)</f>
        <v>0</v>
      </c>
      <c r="P482" s="92">
        <f>IFERROR(IF('Company Details'!C488=(VLOOKUP(Transaction!F482,'Customer Details'!$B$3:$D$32,2)),L482*M482/2,0),0)</f>
        <v>0</v>
      </c>
      <c r="Q482" s="89">
        <f t="shared" si="31"/>
        <v>0</v>
      </c>
      <c r="R482" s="90">
        <f t="shared" si="32"/>
        <v>0</v>
      </c>
    </row>
    <row r="483" spans="1:18" x14ac:dyDescent="0.2">
      <c r="A483" s="73" t="str">
        <f t="shared" si="29"/>
        <v>-</v>
      </c>
      <c r="B483" s="73">
        <v>482</v>
      </c>
      <c r="C483" s="121"/>
      <c r="D483" s="9"/>
      <c r="E483" s="10"/>
      <c r="F483" s="11"/>
      <c r="G483" s="9"/>
      <c r="H483" s="86" t="str">
        <f>IFERROR(VLOOKUP(G483,'Service Details'!$D$5:$F$21,2,TRUE),"")</f>
        <v/>
      </c>
      <c r="I483" s="12"/>
      <c r="J483" s="13"/>
      <c r="K483" s="89">
        <f t="shared" si="30"/>
        <v>0</v>
      </c>
      <c r="L483" s="90">
        <v>0</v>
      </c>
      <c r="M483" s="91">
        <f>IFERROR(IF('Company Details'!$C$9="Yes",(VLOOKUP(Transaction!G483,'Service Details'!$D$5:$F$29,3)),0%),0)</f>
        <v>0</v>
      </c>
      <c r="N483" s="89">
        <f>IFERROR(IF('Company Details'!C489=(VLOOKUP(Transaction!F483,'Customer Details'!$B$3:$D$32,2)),0,L483*M483),0)</f>
        <v>0</v>
      </c>
      <c r="O483" s="92">
        <f>IFERROR(IF('Company Details'!C489=(VLOOKUP(Transaction!F483,'Customer Details'!$B$3:$D$32,2)),L483*M483/2,0),0)</f>
        <v>0</v>
      </c>
      <c r="P483" s="92">
        <f>IFERROR(IF('Company Details'!C489=(VLOOKUP(Transaction!F483,'Customer Details'!$B$3:$D$32,2)),L483*M483/2,0),0)</f>
        <v>0</v>
      </c>
      <c r="Q483" s="89">
        <f t="shared" si="31"/>
        <v>0</v>
      </c>
      <c r="R483" s="90">
        <f t="shared" si="32"/>
        <v>0</v>
      </c>
    </row>
    <row r="484" spans="1:18" x14ac:dyDescent="0.2">
      <c r="A484" s="73" t="str">
        <f t="shared" si="29"/>
        <v>-</v>
      </c>
      <c r="B484" s="73">
        <v>483</v>
      </c>
      <c r="C484" s="121"/>
      <c r="D484" s="9"/>
      <c r="E484" s="10"/>
      <c r="F484" s="11"/>
      <c r="G484" s="9"/>
      <c r="H484" s="86" t="str">
        <f>IFERROR(VLOOKUP(G484,'Service Details'!$D$5:$F$21,2,TRUE),"")</f>
        <v/>
      </c>
      <c r="I484" s="12"/>
      <c r="J484" s="13"/>
      <c r="K484" s="89">
        <f t="shared" si="30"/>
        <v>0</v>
      </c>
      <c r="L484" s="90">
        <v>0</v>
      </c>
      <c r="M484" s="91">
        <f>IFERROR(IF('Company Details'!$C$9="Yes",(VLOOKUP(Transaction!G484,'Service Details'!$D$5:$F$29,3)),0%),0)</f>
        <v>0</v>
      </c>
      <c r="N484" s="89">
        <f>IFERROR(IF('Company Details'!C490=(VLOOKUP(Transaction!F484,'Customer Details'!$B$3:$D$32,2)),0,L484*M484),0)</f>
        <v>0</v>
      </c>
      <c r="O484" s="92">
        <f>IFERROR(IF('Company Details'!C490=(VLOOKUP(Transaction!F484,'Customer Details'!$B$3:$D$32,2)),L484*M484/2,0),0)</f>
        <v>0</v>
      </c>
      <c r="P484" s="92">
        <f>IFERROR(IF('Company Details'!C490=(VLOOKUP(Transaction!F484,'Customer Details'!$B$3:$D$32,2)),L484*M484/2,0),0)</f>
        <v>0</v>
      </c>
      <c r="Q484" s="89">
        <f t="shared" si="31"/>
        <v>0</v>
      </c>
      <c r="R484" s="90">
        <f t="shared" si="32"/>
        <v>0</v>
      </c>
    </row>
    <row r="485" spans="1:18" x14ac:dyDescent="0.2">
      <c r="A485" s="73" t="str">
        <f t="shared" si="29"/>
        <v>-</v>
      </c>
      <c r="B485" s="73">
        <v>484</v>
      </c>
      <c r="C485" s="121"/>
      <c r="D485" s="9"/>
      <c r="E485" s="10"/>
      <c r="F485" s="11"/>
      <c r="G485" s="9"/>
      <c r="H485" s="86" t="str">
        <f>IFERROR(VLOOKUP(G485,'Service Details'!$D$5:$F$21,2,TRUE),"")</f>
        <v/>
      </c>
      <c r="I485" s="12"/>
      <c r="J485" s="13"/>
      <c r="K485" s="89">
        <f t="shared" si="30"/>
        <v>0</v>
      </c>
      <c r="L485" s="90">
        <v>0</v>
      </c>
      <c r="M485" s="91">
        <f>IFERROR(IF('Company Details'!$C$9="Yes",(VLOOKUP(Transaction!G485,'Service Details'!$D$5:$F$29,3)),0%),0)</f>
        <v>0</v>
      </c>
      <c r="N485" s="89">
        <f>IFERROR(IF('Company Details'!C491=(VLOOKUP(Transaction!F485,'Customer Details'!$B$3:$D$32,2)),0,L485*M485),0)</f>
        <v>0</v>
      </c>
      <c r="O485" s="92">
        <f>IFERROR(IF('Company Details'!C491=(VLOOKUP(Transaction!F485,'Customer Details'!$B$3:$D$32,2)),L485*M485/2,0),0)</f>
        <v>0</v>
      </c>
      <c r="P485" s="92">
        <f>IFERROR(IF('Company Details'!C491=(VLOOKUP(Transaction!F485,'Customer Details'!$B$3:$D$32,2)),L485*M485/2,0),0)</f>
        <v>0</v>
      </c>
      <c r="Q485" s="89">
        <f t="shared" si="31"/>
        <v>0</v>
      </c>
      <c r="R485" s="90">
        <f t="shared" si="32"/>
        <v>0</v>
      </c>
    </row>
    <row r="486" spans="1:18" x14ac:dyDescent="0.2">
      <c r="A486" s="73" t="str">
        <f t="shared" si="29"/>
        <v>-</v>
      </c>
      <c r="B486" s="73">
        <v>485</v>
      </c>
      <c r="C486" s="121"/>
      <c r="D486" s="9"/>
      <c r="E486" s="10"/>
      <c r="F486" s="11"/>
      <c r="G486" s="9"/>
      <c r="H486" s="86" t="str">
        <f>IFERROR(VLOOKUP(G486,'Service Details'!$D$5:$F$21,2,TRUE),"")</f>
        <v/>
      </c>
      <c r="I486" s="12"/>
      <c r="J486" s="13"/>
      <c r="K486" s="89">
        <f t="shared" si="30"/>
        <v>0</v>
      </c>
      <c r="L486" s="90">
        <v>0</v>
      </c>
      <c r="M486" s="91">
        <f>IFERROR(IF('Company Details'!$C$9="Yes",(VLOOKUP(Transaction!G486,'Service Details'!$D$5:$F$29,3)),0%),0)</f>
        <v>0</v>
      </c>
      <c r="N486" s="89">
        <f>IFERROR(IF('Company Details'!C492=(VLOOKUP(Transaction!F486,'Customer Details'!$B$3:$D$32,2)),0,L486*M486),0)</f>
        <v>0</v>
      </c>
      <c r="O486" s="92">
        <f>IFERROR(IF('Company Details'!C492=(VLOOKUP(Transaction!F486,'Customer Details'!$B$3:$D$32,2)),L486*M486/2,0),0)</f>
        <v>0</v>
      </c>
      <c r="P486" s="92">
        <f>IFERROR(IF('Company Details'!C492=(VLOOKUP(Transaction!F486,'Customer Details'!$B$3:$D$32,2)),L486*M486/2,0),0)</f>
        <v>0</v>
      </c>
      <c r="Q486" s="89">
        <f t="shared" si="31"/>
        <v>0</v>
      </c>
      <c r="R486" s="90">
        <f t="shared" si="32"/>
        <v>0</v>
      </c>
    </row>
    <row r="487" spans="1:18" x14ac:dyDescent="0.2">
      <c r="A487" s="73" t="str">
        <f t="shared" si="29"/>
        <v>-</v>
      </c>
      <c r="B487" s="73">
        <v>486</v>
      </c>
      <c r="C487" s="121"/>
      <c r="D487" s="9"/>
      <c r="E487" s="10"/>
      <c r="F487" s="11"/>
      <c r="G487" s="9"/>
      <c r="H487" s="86" t="str">
        <f>IFERROR(VLOOKUP(G487,'Service Details'!$D$5:$F$21,2,TRUE),"")</f>
        <v/>
      </c>
      <c r="I487" s="12"/>
      <c r="J487" s="13"/>
      <c r="K487" s="89">
        <f t="shared" si="30"/>
        <v>0</v>
      </c>
      <c r="L487" s="90">
        <v>0</v>
      </c>
      <c r="M487" s="91">
        <f>IFERROR(IF('Company Details'!$C$9="Yes",(VLOOKUP(Transaction!G487,'Service Details'!$D$5:$F$29,3)),0%),0)</f>
        <v>0</v>
      </c>
      <c r="N487" s="89">
        <f>IFERROR(IF('Company Details'!C493=(VLOOKUP(Transaction!F487,'Customer Details'!$B$3:$D$32,2)),0,L487*M487),0)</f>
        <v>0</v>
      </c>
      <c r="O487" s="92">
        <f>IFERROR(IF('Company Details'!C493=(VLOOKUP(Transaction!F487,'Customer Details'!$B$3:$D$32,2)),L487*M487/2,0),0)</f>
        <v>0</v>
      </c>
      <c r="P487" s="92">
        <f>IFERROR(IF('Company Details'!C493=(VLOOKUP(Transaction!F487,'Customer Details'!$B$3:$D$32,2)),L487*M487/2,0),0)</f>
        <v>0</v>
      </c>
      <c r="Q487" s="89">
        <f t="shared" si="31"/>
        <v>0</v>
      </c>
      <c r="R487" s="90">
        <f t="shared" si="32"/>
        <v>0</v>
      </c>
    </row>
    <row r="488" spans="1:18" x14ac:dyDescent="0.2">
      <c r="A488" s="73" t="str">
        <f t="shared" si="29"/>
        <v>-</v>
      </c>
      <c r="B488" s="73">
        <v>487</v>
      </c>
      <c r="C488" s="121"/>
      <c r="D488" s="9"/>
      <c r="E488" s="10"/>
      <c r="F488" s="11"/>
      <c r="G488" s="9"/>
      <c r="H488" s="86" t="str">
        <f>IFERROR(VLOOKUP(G488,'Service Details'!$D$5:$F$21,2,TRUE),"")</f>
        <v/>
      </c>
      <c r="I488" s="12"/>
      <c r="J488" s="13"/>
      <c r="K488" s="89">
        <f t="shared" si="30"/>
        <v>0</v>
      </c>
      <c r="L488" s="90">
        <v>0</v>
      </c>
      <c r="M488" s="91">
        <f>IFERROR(IF('Company Details'!$C$9="Yes",(VLOOKUP(Transaction!G488,'Service Details'!$D$5:$F$29,3)),0%),0)</f>
        <v>0</v>
      </c>
      <c r="N488" s="89">
        <f>IFERROR(IF('Company Details'!C494=(VLOOKUP(Transaction!F488,'Customer Details'!$B$3:$D$32,2)),0,L488*M488),0)</f>
        <v>0</v>
      </c>
      <c r="O488" s="92">
        <f>IFERROR(IF('Company Details'!C494=(VLOOKUP(Transaction!F488,'Customer Details'!$B$3:$D$32,2)),L488*M488/2,0),0)</f>
        <v>0</v>
      </c>
      <c r="P488" s="92">
        <f>IFERROR(IF('Company Details'!C494=(VLOOKUP(Transaction!F488,'Customer Details'!$B$3:$D$32,2)),L488*M488/2,0),0)</f>
        <v>0</v>
      </c>
      <c r="Q488" s="89">
        <f t="shared" si="31"/>
        <v>0</v>
      </c>
      <c r="R488" s="90">
        <f t="shared" si="32"/>
        <v>0</v>
      </c>
    </row>
    <row r="489" spans="1:18" x14ac:dyDescent="0.2">
      <c r="A489" s="73" t="str">
        <f t="shared" si="29"/>
        <v>-</v>
      </c>
      <c r="B489" s="73">
        <v>488</v>
      </c>
      <c r="C489" s="121"/>
      <c r="D489" s="9"/>
      <c r="E489" s="10"/>
      <c r="F489" s="11"/>
      <c r="G489" s="9"/>
      <c r="H489" s="86" t="str">
        <f>IFERROR(VLOOKUP(G489,'Service Details'!$D$5:$F$21,2,TRUE),"")</f>
        <v/>
      </c>
      <c r="I489" s="12"/>
      <c r="J489" s="13"/>
      <c r="K489" s="89">
        <f t="shared" si="30"/>
        <v>0</v>
      </c>
      <c r="L489" s="90">
        <v>0</v>
      </c>
      <c r="M489" s="91">
        <f>IFERROR(IF('Company Details'!$C$9="Yes",(VLOOKUP(Transaction!G489,'Service Details'!$D$5:$F$29,3)),0%),0)</f>
        <v>0</v>
      </c>
      <c r="N489" s="89">
        <f>IFERROR(IF('Company Details'!C495=(VLOOKUP(Transaction!F489,'Customer Details'!$B$3:$D$32,2)),0,L489*M489),0)</f>
        <v>0</v>
      </c>
      <c r="O489" s="92">
        <f>IFERROR(IF('Company Details'!C495=(VLOOKUP(Transaction!F489,'Customer Details'!$B$3:$D$32,2)),L489*M489/2,0),0)</f>
        <v>0</v>
      </c>
      <c r="P489" s="92">
        <f>IFERROR(IF('Company Details'!C495=(VLOOKUP(Transaction!F489,'Customer Details'!$B$3:$D$32,2)),L489*M489/2,0),0)</f>
        <v>0</v>
      </c>
      <c r="Q489" s="89">
        <f t="shared" si="31"/>
        <v>0</v>
      </c>
      <c r="R489" s="90">
        <f t="shared" si="32"/>
        <v>0</v>
      </c>
    </row>
    <row r="490" spans="1:18" x14ac:dyDescent="0.2">
      <c r="A490" s="73" t="str">
        <f t="shared" si="29"/>
        <v>-</v>
      </c>
      <c r="B490" s="73">
        <v>489</v>
      </c>
      <c r="C490" s="121"/>
      <c r="D490" s="9"/>
      <c r="E490" s="10"/>
      <c r="F490" s="11"/>
      <c r="G490" s="9"/>
      <c r="H490" s="86" t="str">
        <f>IFERROR(VLOOKUP(G490,'Service Details'!$D$5:$F$21,2,TRUE),"")</f>
        <v/>
      </c>
      <c r="I490" s="12"/>
      <c r="J490" s="13"/>
      <c r="K490" s="89">
        <f t="shared" si="30"/>
        <v>0</v>
      </c>
      <c r="L490" s="90">
        <v>0</v>
      </c>
      <c r="M490" s="91">
        <f>IFERROR(IF('Company Details'!$C$9="Yes",(VLOOKUP(Transaction!G490,'Service Details'!$D$5:$F$29,3)),0%),0)</f>
        <v>0</v>
      </c>
      <c r="N490" s="89">
        <f>IFERROR(IF('Company Details'!C496=(VLOOKUP(Transaction!F490,'Customer Details'!$B$3:$D$32,2)),0,L490*M490),0)</f>
        <v>0</v>
      </c>
      <c r="O490" s="92">
        <f>IFERROR(IF('Company Details'!C496=(VLOOKUP(Transaction!F490,'Customer Details'!$B$3:$D$32,2)),L490*M490/2,0),0)</f>
        <v>0</v>
      </c>
      <c r="P490" s="92">
        <f>IFERROR(IF('Company Details'!C496=(VLOOKUP(Transaction!F490,'Customer Details'!$B$3:$D$32,2)),L490*M490/2,0),0)</f>
        <v>0</v>
      </c>
      <c r="Q490" s="89">
        <f t="shared" si="31"/>
        <v>0</v>
      </c>
      <c r="R490" s="90">
        <f t="shared" si="32"/>
        <v>0</v>
      </c>
    </row>
    <row r="491" spans="1:18" x14ac:dyDescent="0.2">
      <c r="A491" s="73" t="str">
        <f t="shared" si="29"/>
        <v>-</v>
      </c>
      <c r="B491" s="73">
        <v>490</v>
      </c>
      <c r="C491" s="121"/>
      <c r="D491" s="9"/>
      <c r="E491" s="10"/>
      <c r="F491" s="11"/>
      <c r="G491" s="9"/>
      <c r="H491" s="86" t="str">
        <f>IFERROR(VLOOKUP(G491,'Service Details'!$D$5:$F$21,2,TRUE),"")</f>
        <v/>
      </c>
      <c r="I491" s="12"/>
      <c r="J491" s="13"/>
      <c r="K491" s="89">
        <f t="shared" si="30"/>
        <v>0</v>
      </c>
      <c r="L491" s="90">
        <v>0</v>
      </c>
      <c r="M491" s="91">
        <f>IFERROR(IF('Company Details'!$C$9="Yes",(VLOOKUP(Transaction!G491,'Service Details'!$D$5:$F$29,3)),0%),0)</f>
        <v>0</v>
      </c>
      <c r="N491" s="89">
        <f>IFERROR(IF('Company Details'!C497=(VLOOKUP(Transaction!F491,'Customer Details'!$B$3:$D$32,2)),0,L491*M491),0)</f>
        <v>0</v>
      </c>
      <c r="O491" s="92">
        <f>IFERROR(IF('Company Details'!C497=(VLOOKUP(Transaction!F491,'Customer Details'!$B$3:$D$32,2)),L491*M491/2,0),0)</f>
        <v>0</v>
      </c>
      <c r="P491" s="92">
        <f>IFERROR(IF('Company Details'!C497=(VLOOKUP(Transaction!F491,'Customer Details'!$B$3:$D$32,2)),L491*M491/2,0),0)</f>
        <v>0</v>
      </c>
      <c r="Q491" s="89">
        <f t="shared" si="31"/>
        <v>0</v>
      </c>
      <c r="R491" s="90">
        <f t="shared" si="32"/>
        <v>0</v>
      </c>
    </row>
    <row r="492" spans="1:18" x14ac:dyDescent="0.2">
      <c r="A492" s="73" t="str">
        <f t="shared" si="29"/>
        <v>-</v>
      </c>
      <c r="B492" s="73">
        <v>491</v>
      </c>
      <c r="C492" s="121"/>
      <c r="D492" s="9"/>
      <c r="E492" s="10"/>
      <c r="F492" s="11"/>
      <c r="G492" s="9"/>
      <c r="H492" s="86" t="str">
        <f>IFERROR(VLOOKUP(G492,'Service Details'!$D$5:$F$21,2,TRUE),"")</f>
        <v/>
      </c>
      <c r="I492" s="12"/>
      <c r="J492" s="13"/>
      <c r="K492" s="89">
        <f t="shared" si="30"/>
        <v>0</v>
      </c>
      <c r="L492" s="90">
        <v>0</v>
      </c>
      <c r="M492" s="91">
        <f>IFERROR(IF('Company Details'!$C$9="Yes",(VLOOKUP(Transaction!G492,'Service Details'!$D$5:$F$29,3)),0%),0)</f>
        <v>0</v>
      </c>
      <c r="N492" s="89">
        <f>IFERROR(IF('Company Details'!C498=(VLOOKUP(Transaction!F492,'Customer Details'!$B$3:$D$32,2)),0,L492*M492),0)</f>
        <v>0</v>
      </c>
      <c r="O492" s="92">
        <f>IFERROR(IF('Company Details'!C498=(VLOOKUP(Transaction!F492,'Customer Details'!$B$3:$D$32,2)),L492*M492/2,0),0)</f>
        <v>0</v>
      </c>
      <c r="P492" s="92">
        <f>IFERROR(IF('Company Details'!C498=(VLOOKUP(Transaction!F492,'Customer Details'!$B$3:$D$32,2)),L492*M492/2,0),0)</f>
        <v>0</v>
      </c>
      <c r="Q492" s="89">
        <f t="shared" si="31"/>
        <v>0</v>
      </c>
      <c r="R492" s="90">
        <f t="shared" si="32"/>
        <v>0</v>
      </c>
    </row>
    <row r="493" spans="1:18" x14ac:dyDescent="0.2">
      <c r="A493" s="73" t="str">
        <f t="shared" si="29"/>
        <v>-</v>
      </c>
      <c r="B493" s="73">
        <v>492</v>
      </c>
      <c r="C493" s="121"/>
      <c r="D493" s="9"/>
      <c r="E493" s="10"/>
      <c r="F493" s="11"/>
      <c r="G493" s="9"/>
      <c r="H493" s="86" t="str">
        <f>IFERROR(VLOOKUP(G493,'Service Details'!$D$5:$F$21,2,TRUE),"")</f>
        <v/>
      </c>
      <c r="I493" s="12"/>
      <c r="J493" s="13"/>
      <c r="K493" s="89">
        <f t="shared" si="30"/>
        <v>0</v>
      </c>
      <c r="L493" s="90">
        <v>0</v>
      </c>
      <c r="M493" s="91">
        <f>IFERROR(IF('Company Details'!$C$9="Yes",(VLOOKUP(Transaction!G493,'Service Details'!$D$5:$F$29,3)),0%),0)</f>
        <v>0</v>
      </c>
      <c r="N493" s="89">
        <f>IFERROR(IF('Company Details'!C499=(VLOOKUP(Transaction!F493,'Customer Details'!$B$3:$D$32,2)),0,L493*M493),0)</f>
        <v>0</v>
      </c>
      <c r="O493" s="92">
        <f>IFERROR(IF('Company Details'!C499=(VLOOKUP(Transaction!F493,'Customer Details'!$B$3:$D$32,2)),L493*M493/2,0),0)</f>
        <v>0</v>
      </c>
      <c r="P493" s="92">
        <f>IFERROR(IF('Company Details'!C499=(VLOOKUP(Transaction!F493,'Customer Details'!$B$3:$D$32,2)),L493*M493/2,0),0)</f>
        <v>0</v>
      </c>
      <c r="Q493" s="89">
        <f t="shared" si="31"/>
        <v>0</v>
      </c>
      <c r="R493" s="90">
        <f t="shared" si="32"/>
        <v>0</v>
      </c>
    </row>
    <row r="494" spans="1:18" x14ac:dyDescent="0.2">
      <c r="A494" s="73" t="str">
        <f t="shared" si="29"/>
        <v>-</v>
      </c>
      <c r="B494" s="73">
        <v>493</v>
      </c>
      <c r="C494" s="121"/>
      <c r="D494" s="9"/>
      <c r="E494" s="10"/>
      <c r="F494" s="11"/>
      <c r="G494" s="9"/>
      <c r="H494" s="86" t="str">
        <f>IFERROR(VLOOKUP(G494,'Service Details'!$D$5:$F$21,2,TRUE),"")</f>
        <v/>
      </c>
      <c r="I494" s="12"/>
      <c r="J494" s="13"/>
      <c r="K494" s="89">
        <f t="shared" si="30"/>
        <v>0</v>
      </c>
      <c r="L494" s="90">
        <v>0</v>
      </c>
      <c r="M494" s="91">
        <f>IFERROR(IF('Company Details'!$C$9="Yes",(VLOOKUP(Transaction!G494,'Service Details'!$D$5:$F$29,3)),0%),0)</f>
        <v>0</v>
      </c>
      <c r="N494" s="89">
        <f>IFERROR(IF('Company Details'!C500=(VLOOKUP(Transaction!F494,'Customer Details'!$B$3:$D$32,2)),0,L494*M494),0)</f>
        <v>0</v>
      </c>
      <c r="O494" s="92">
        <f>IFERROR(IF('Company Details'!C500=(VLOOKUP(Transaction!F494,'Customer Details'!$B$3:$D$32,2)),L494*M494/2,0),0)</f>
        <v>0</v>
      </c>
      <c r="P494" s="92">
        <f>IFERROR(IF('Company Details'!C500=(VLOOKUP(Transaction!F494,'Customer Details'!$B$3:$D$32,2)),L494*M494/2,0),0)</f>
        <v>0</v>
      </c>
      <c r="Q494" s="89">
        <f t="shared" si="31"/>
        <v>0</v>
      </c>
      <c r="R494" s="90">
        <f t="shared" si="32"/>
        <v>0</v>
      </c>
    </row>
    <row r="495" spans="1:18" x14ac:dyDescent="0.2">
      <c r="A495" s="73" t="str">
        <f t="shared" si="29"/>
        <v>-</v>
      </c>
      <c r="B495" s="73">
        <v>494</v>
      </c>
      <c r="C495" s="121"/>
      <c r="D495" s="9"/>
      <c r="E495" s="10"/>
      <c r="F495" s="11"/>
      <c r="G495" s="9"/>
      <c r="H495" s="86" t="str">
        <f>IFERROR(VLOOKUP(G495,'Service Details'!$D$5:$F$21,2,TRUE),"")</f>
        <v/>
      </c>
      <c r="I495" s="12"/>
      <c r="J495" s="13"/>
      <c r="K495" s="89">
        <f t="shared" si="30"/>
        <v>0</v>
      </c>
      <c r="L495" s="90">
        <v>0</v>
      </c>
      <c r="M495" s="91">
        <f>IFERROR(IF('Company Details'!$C$9="Yes",(VLOOKUP(Transaction!G495,'Service Details'!$D$5:$F$29,3)),0%),0)</f>
        <v>0</v>
      </c>
      <c r="N495" s="89">
        <f>IFERROR(IF('Company Details'!C501=(VLOOKUP(Transaction!F495,'Customer Details'!$B$3:$D$32,2)),0,L495*M495),0)</f>
        <v>0</v>
      </c>
      <c r="O495" s="92">
        <f>IFERROR(IF('Company Details'!C501=(VLOOKUP(Transaction!F495,'Customer Details'!$B$3:$D$32,2)),L495*M495/2,0),0)</f>
        <v>0</v>
      </c>
      <c r="P495" s="92">
        <f>IFERROR(IF('Company Details'!C501=(VLOOKUP(Transaction!F495,'Customer Details'!$B$3:$D$32,2)),L495*M495/2,0),0)</f>
        <v>0</v>
      </c>
      <c r="Q495" s="89">
        <f t="shared" si="31"/>
        <v>0</v>
      </c>
      <c r="R495" s="90">
        <f t="shared" si="32"/>
        <v>0</v>
      </c>
    </row>
    <row r="496" spans="1:18" x14ac:dyDescent="0.2">
      <c r="A496" s="73" t="str">
        <f t="shared" si="29"/>
        <v>-</v>
      </c>
      <c r="B496" s="73">
        <v>495</v>
      </c>
      <c r="C496" s="121"/>
      <c r="D496" s="9"/>
      <c r="E496" s="10"/>
      <c r="F496" s="11"/>
      <c r="G496" s="9"/>
      <c r="H496" s="86" t="str">
        <f>IFERROR(VLOOKUP(G496,'Service Details'!$D$5:$F$21,2,TRUE),"")</f>
        <v/>
      </c>
      <c r="I496" s="12"/>
      <c r="J496" s="13"/>
      <c r="K496" s="89">
        <f t="shared" si="30"/>
        <v>0</v>
      </c>
      <c r="L496" s="90">
        <v>0</v>
      </c>
      <c r="M496" s="91">
        <f>IFERROR(IF('Company Details'!$C$9="Yes",(VLOOKUP(Transaction!G496,'Service Details'!$D$5:$F$29,3)),0%),0)</f>
        <v>0</v>
      </c>
      <c r="N496" s="89">
        <f>IFERROR(IF('Company Details'!C502=(VLOOKUP(Transaction!F496,'Customer Details'!$B$3:$D$32,2)),0,L496*M496),0)</f>
        <v>0</v>
      </c>
      <c r="O496" s="92">
        <f>IFERROR(IF('Company Details'!C502=(VLOOKUP(Transaction!F496,'Customer Details'!$B$3:$D$32,2)),L496*M496/2,0),0)</f>
        <v>0</v>
      </c>
      <c r="P496" s="92">
        <f>IFERROR(IF('Company Details'!C502=(VLOOKUP(Transaction!F496,'Customer Details'!$B$3:$D$32,2)),L496*M496/2,0),0)</f>
        <v>0</v>
      </c>
      <c r="Q496" s="89">
        <f t="shared" si="31"/>
        <v>0</v>
      </c>
      <c r="R496" s="90">
        <f t="shared" si="32"/>
        <v>0</v>
      </c>
    </row>
    <row r="497" spans="1:18" x14ac:dyDescent="0.2">
      <c r="A497" s="73" t="str">
        <f t="shared" si="29"/>
        <v>-</v>
      </c>
      <c r="B497" s="73">
        <v>496</v>
      </c>
      <c r="C497" s="121"/>
      <c r="D497" s="9"/>
      <c r="E497" s="10"/>
      <c r="F497" s="11"/>
      <c r="G497" s="9"/>
      <c r="H497" s="86" t="str">
        <f>IFERROR(VLOOKUP(G497,'Service Details'!$D$5:$F$21,2,TRUE),"")</f>
        <v/>
      </c>
      <c r="I497" s="12"/>
      <c r="J497" s="13"/>
      <c r="K497" s="89">
        <f t="shared" si="30"/>
        <v>0</v>
      </c>
      <c r="L497" s="90">
        <v>0</v>
      </c>
      <c r="M497" s="91">
        <f>IFERROR(IF('Company Details'!$C$9="Yes",(VLOOKUP(Transaction!G497,'Service Details'!$D$5:$F$29,3)),0%),0)</f>
        <v>0</v>
      </c>
      <c r="N497" s="89">
        <f>IFERROR(IF('Company Details'!C503=(VLOOKUP(Transaction!F497,'Customer Details'!$B$3:$D$32,2)),0,L497*M497),0)</f>
        <v>0</v>
      </c>
      <c r="O497" s="92">
        <f>IFERROR(IF('Company Details'!C503=(VLOOKUP(Transaction!F497,'Customer Details'!$B$3:$D$32,2)),L497*M497/2,0),0)</f>
        <v>0</v>
      </c>
      <c r="P497" s="92">
        <f>IFERROR(IF('Company Details'!C503=(VLOOKUP(Transaction!F497,'Customer Details'!$B$3:$D$32,2)),L497*M497/2,0),0)</f>
        <v>0</v>
      </c>
      <c r="Q497" s="89">
        <f t="shared" si="31"/>
        <v>0</v>
      </c>
      <c r="R497" s="90">
        <f t="shared" si="32"/>
        <v>0</v>
      </c>
    </row>
    <row r="498" spans="1:18" x14ac:dyDescent="0.2">
      <c r="A498" s="73" t="str">
        <f t="shared" si="29"/>
        <v>-</v>
      </c>
      <c r="B498" s="73">
        <v>497</v>
      </c>
      <c r="C498" s="121"/>
      <c r="D498" s="9"/>
      <c r="E498" s="10"/>
      <c r="F498" s="11"/>
      <c r="G498" s="9"/>
      <c r="H498" s="86" t="str">
        <f>IFERROR(VLOOKUP(G498,'Service Details'!$D$5:$F$21,2,TRUE),"")</f>
        <v/>
      </c>
      <c r="I498" s="12"/>
      <c r="J498" s="13"/>
      <c r="K498" s="89">
        <f t="shared" si="30"/>
        <v>0</v>
      </c>
      <c r="L498" s="90">
        <v>0</v>
      </c>
      <c r="M498" s="91">
        <f>IFERROR(IF('Company Details'!$C$9="Yes",(VLOOKUP(Transaction!G498,'Service Details'!$D$5:$F$29,3)),0%),0)</f>
        <v>0</v>
      </c>
      <c r="N498" s="89">
        <f>IFERROR(IF('Company Details'!C504=(VLOOKUP(Transaction!F498,'Customer Details'!$B$3:$D$32,2)),0,L498*M498),0)</f>
        <v>0</v>
      </c>
      <c r="O498" s="92">
        <f>IFERROR(IF('Company Details'!C504=(VLOOKUP(Transaction!F498,'Customer Details'!$B$3:$D$32,2)),L498*M498/2,0),0)</f>
        <v>0</v>
      </c>
      <c r="P498" s="92">
        <f>IFERROR(IF('Company Details'!C504=(VLOOKUP(Transaction!F498,'Customer Details'!$B$3:$D$32,2)),L498*M498/2,0),0)</f>
        <v>0</v>
      </c>
      <c r="Q498" s="89">
        <f t="shared" si="31"/>
        <v>0</v>
      </c>
      <c r="R498" s="90">
        <f t="shared" si="32"/>
        <v>0</v>
      </c>
    </row>
    <row r="499" spans="1:18" x14ac:dyDescent="0.2">
      <c r="A499" s="73" t="str">
        <f t="shared" si="29"/>
        <v>-</v>
      </c>
      <c r="B499" s="73">
        <v>498</v>
      </c>
      <c r="C499" s="121"/>
      <c r="D499" s="9"/>
      <c r="E499" s="10"/>
      <c r="F499" s="11"/>
      <c r="G499" s="9"/>
      <c r="H499" s="86" t="str">
        <f>IFERROR(VLOOKUP(G499,'Service Details'!$D$5:$F$21,2,TRUE),"")</f>
        <v/>
      </c>
      <c r="I499" s="12"/>
      <c r="J499" s="13"/>
      <c r="K499" s="89">
        <f t="shared" si="30"/>
        <v>0</v>
      </c>
      <c r="L499" s="90">
        <v>0</v>
      </c>
      <c r="M499" s="91">
        <f>IFERROR(IF('Company Details'!$C$9="Yes",(VLOOKUP(Transaction!G499,'Service Details'!$D$5:$F$29,3)),0%),0)</f>
        <v>0</v>
      </c>
      <c r="N499" s="89">
        <f>IFERROR(IF('Company Details'!C505=(VLOOKUP(Transaction!F499,'Customer Details'!$B$3:$D$32,2)),0,L499*M499),0)</f>
        <v>0</v>
      </c>
      <c r="O499" s="92">
        <f>IFERROR(IF('Company Details'!C505=(VLOOKUP(Transaction!F499,'Customer Details'!$B$3:$D$32,2)),L499*M499/2,0),0)</f>
        <v>0</v>
      </c>
      <c r="P499" s="92">
        <f>IFERROR(IF('Company Details'!C505=(VLOOKUP(Transaction!F499,'Customer Details'!$B$3:$D$32,2)),L499*M499/2,0),0)</f>
        <v>0</v>
      </c>
      <c r="Q499" s="89">
        <f t="shared" si="31"/>
        <v>0</v>
      </c>
      <c r="R499" s="90">
        <f t="shared" si="32"/>
        <v>0</v>
      </c>
    </row>
    <row r="500" spans="1:18" x14ac:dyDescent="0.2">
      <c r="A500" s="73" t="str">
        <f t="shared" si="29"/>
        <v>-</v>
      </c>
      <c r="B500" s="73">
        <v>499</v>
      </c>
      <c r="C500" s="121"/>
      <c r="D500" s="9"/>
      <c r="E500" s="10"/>
      <c r="F500" s="11"/>
      <c r="G500" s="9"/>
      <c r="H500" s="86" t="str">
        <f>IFERROR(VLOOKUP(G500,'Service Details'!$D$5:$F$21,2,TRUE),"")</f>
        <v/>
      </c>
      <c r="I500" s="12"/>
      <c r="J500" s="13"/>
      <c r="K500" s="89">
        <f t="shared" si="30"/>
        <v>0</v>
      </c>
      <c r="L500" s="90">
        <v>0</v>
      </c>
      <c r="M500" s="91">
        <f>IFERROR(IF('Company Details'!$C$9="Yes",(VLOOKUP(Transaction!G500,'Service Details'!$D$5:$F$29,3)),0%),0)</f>
        <v>0</v>
      </c>
      <c r="N500" s="89">
        <f>IFERROR(IF('Company Details'!C506=(VLOOKUP(Transaction!F500,'Customer Details'!$B$3:$D$32,2)),0,L500*M500),0)</f>
        <v>0</v>
      </c>
      <c r="O500" s="92">
        <f>IFERROR(IF('Company Details'!C506=(VLOOKUP(Transaction!F500,'Customer Details'!$B$3:$D$32,2)),L500*M500/2,0),0)</f>
        <v>0</v>
      </c>
      <c r="P500" s="92">
        <f>IFERROR(IF('Company Details'!C506=(VLOOKUP(Transaction!F500,'Customer Details'!$B$3:$D$32,2)),L500*M500/2,0),0)</f>
        <v>0</v>
      </c>
      <c r="Q500" s="89">
        <f t="shared" si="31"/>
        <v>0</v>
      </c>
      <c r="R500" s="90">
        <f t="shared" si="32"/>
        <v>0</v>
      </c>
    </row>
    <row r="501" spans="1:18" x14ac:dyDescent="0.2">
      <c r="A501" s="73" t="str">
        <f t="shared" si="29"/>
        <v>-</v>
      </c>
      <c r="B501" s="73">
        <v>500</v>
      </c>
      <c r="C501" s="121"/>
      <c r="D501" s="9"/>
      <c r="E501" s="10"/>
      <c r="F501" s="11"/>
      <c r="G501" s="9"/>
      <c r="H501" s="86" t="str">
        <f>IFERROR(VLOOKUP(G501,'Service Details'!$D$5:$F$21,2,TRUE),"")</f>
        <v/>
      </c>
      <c r="I501" s="12"/>
      <c r="J501" s="13"/>
      <c r="K501" s="89">
        <f t="shared" si="30"/>
        <v>0</v>
      </c>
      <c r="L501" s="90">
        <v>0</v>
      </c>
      <c r="M501" s="91">
        <f>IFERROR(IF('Company Details'!$C$9="Yes",(VLOOKUP(Transaction!G501,'Service Details'!$D$5:$F$29,3)),0%),0)</f>
        <v>0</v>
      </c>
      <c r="N501" s="89">
        <f>IFERROR(IF('Company Details'!C507=(VLOOKUP(Transaction!F501,'Customer Details'!$B$3:$D$32,2)),0,L501*M501),0)</f>
        <v>0</v>
      </c>
      <c r="O501" s="92">
        <f>IFERROR(IF('Company Details'!C507=(VLOOKUP(Transaction!F501,'Customer Details'!$B$3:$D$32,2)),L501*M501/2,0),0)</f>
        <v>0</v>
      </c>
      <c r="P501" s="92">
        <f>IFERROR(IF('Company Details'!C507=(VLOOKUP(Transaction!F501,'Customer Details'!$B$3:$D$32,2)),L501*M501/2,0),0)</f>
        <v>0</v>
      </c>
      <c r="Q501" s="89">
        <f t="shared" si="31"/>
        <v>0</v>
      </c>
      <c r="R501" s="90">
        <f t="shared" si="32"/>
        <v>0</v>
      </c>
    </row>
    <row r="502" spans="1:18" x14ac:dyDescent="0.2">
      <c r="A502" s="73" t="str">
        <f t="shared" si="29"/>
        <v>-</v>
      </c>
      <c r="B502" s="73">
        <v>501</v>
      </c>
      <c r="C502" s="121"/>
      <c r="D502" s="9"/>
      <c r="E502" s="10"/>
      <c r="F502" s="11"/>
      <c r="G502" s="9"/>
      <c r="H502" s="86" t="str">
        <f>IFERROR(VLOOKUP(G502,'Service Details'!$D$5:$F$21,2,TRUE),"")</f>
        <v/>
      </c>
      <c r="I502" s="12"/>
      <c r="J502" s="13"/>
      <c r="K502" s="89">
        <f t="shared" si="30"/>
        <v>0</v>
      </c>
      <c r="L502" s="90">
        <v>0</v>
      </c>
      <c r="M502" s="91">
        <f>IFERROR(IF('Company Details'!$C$9="Yes",(VLOOKUP(Transaction!G502,'Service Details'!$D$5:$F$29,3)),0%),0)</f>
        <v>0</v>
      </c>
      <c r="N502" s="89">
        <f>IFERROR(IF('Company Details'!C508=(VLOOKUP(Transaction!F502,'Customer Details'!$B$3:$D$32,2)),0,L502*M502),0)</f>
        <v>0</v>
      </c>
      <c r="O502" s="92">
        <f>IFERROR(IF('Company Details'!C508=(VLOOKUP(Transaction!F502,'Customer Details'!$B$3:$D$32,2)),L502*M502/2,0),0)</f>
        <v>0</v>
      </c>
      <c r="P502" s="92">
        <f>IFERROR(IF('Company Details'!C508=(VLOOKUP(Transaction!F502,'Customer Details'!$B$3:$D$32,2)),L502*M502/2,0),0)</f>
        <v>0</v>
      </c>
      <c r="Q502" s="89">
        <f t="shared" si="31"/>
        <v>0</v>
      </c>
      <c r="R502" s="90">
        <f t="shared" si="32"/>
        <v>0</v>
      </c>
    </row>
    <row r="503" spans="1:18" x14ac:dyDescent="0.2">
      <c r="A503" s="73" t="str">
        <f t="shared" si="29"/>
        <v>-</v>
      </c>
      <c r="B503" s="73">
        <v>502</v>
      </c>
      <c r="C503" s="121"/>
      <c r="D503" s="9"/>
      <c r="E503" s="10"/>
      <c r="F503" s="11"/>
      <c r="G503" s="9"/>
      <c r="H503" s="86" t="str">
        <f>IFERROR(VLOOKUP(G503,'Service Details'!$D$5:$F$21,2,TRUE),"")</f>
        <v/>
      </c>
      <c r="I503" s="12"/>
      <c r="J503" s="13"/>
      <c r="K503" s="89">
        <f t="shared" si="30"/>
        <v>0</v>
      </c>
      <c r="L503" s="90">
        <v>0</v>
      </c>
      <c r="M503" s="91">
        <f>IFERROR(IF('Company Details'!$C$9="Yes",(VLOOKUP(Transaction!G503,'Service Details'!$D$5:$F$29,3)),0%),0)</f>
        <v>0</v>
      </c>
      <c r="N503" s="89">
        <f>IFERROR(IF('Company Details'!C509=(VLOOKUP(Transaction!F503,'Customer Details'!$B$3:$D$32,2)),0,L503*M503),0)</f>
        <v>0</v>
      </c>
      <c r="O503" s="92">
        <f>IFERROR(IF('Company Details'!C509=(VLOOKUP(Transaction!F503,'Customer Details'!$B$3:$D$32,2)),L503*M503/2,0),0)</f>
        <v>0</v>
      </c>
      <c r="P503" s="92">
        <f>IFERROR(IF('Company Details'!C509=(VLOOKUP(Transaction!F503,'Customer Details'!$B$3:$D$32,2)),L503*M503/2,0),0)</f>
        <v>0</v>
      </c>
      <c r="Q503" s="89">
        <f t="shared" si="31"/>
        <v>0</v>
      </c>
      <c r="R503" s="90">
        <f t="shared" si="32"/>
        <v>0</v>
      </c>
    </row>
    <row r="504" spans="1:18" x14ac:dyDescent="0.2">
      <c r="A504" s="73" t="str">
        <f t="shared" si="29"/>
        <v>-</v>
      </c>
      <c r="B504" s="73">
        <v>503</v>
      </c>
      <c r="C504" s="121"/>
      <c r="D504" s="9"/>
      <c r="E504" s="10"/>
      <c r="F504" s="11"/>
      <c r="G504" s="9"/>
      <c r="H504" s="86" t="str">
        <f>IFERROR(VLOOKUP(G504,'Service Details'!$D$5:$F$21,2,TRUE),"")</f>
        <v/>
      </c>
      <c r="I504" s="12"/>
      <c r="J504" s="13"/>
      <c r="K504" s="89">
        <f t="shared" si="30"/>
        <v>0</v>
      </c>
      <c r="L504" s="90">
        <v>0</v>
      </c>
      <c r="M504" s="91">
        <f>IFERROR(IF('Company Details'!$C$9="Yes",(VLOOKUP(Transaction!G504,'Service Details'!$D$5:$F$29,3)),0%),0)</f>
        <v>0</v>
      </c>
      <c r="N504" s="89">
        <f>IFERROR(IF('Company Details'!C510=(VLOOKUP(Transaction!F504,'Customer Details'!$B$3:$D$32,2)),0,L504*M504),0)</f>
        <v>0</v>
      </c>
      <c r="O504" s="92">
        <f>IFERROR(IF('Company Details'!C510=(VLOOKUP(Transaction!F504,'Customer Details'!$B$3:$D$32,2)),L504*M504/2,0),0)</f>
        <v>0</v>
      </c>
      <c r="P504" s="92">
        <f>IFERROR(IF('Company Details'!C510=(VLOOKUP(Transaction!F504,'Customer Details'!$B$3:$D$32,2)),L504*M504/2,0),0)</f>
        <v>0</v>
      </c>
      <c r="Q504" s="89">
        <f t="shared" si="31"/>
        <v>0</v>
      </c>
      <c r="R504" s="90">
        <f t="shared" si="32"/>
        <v>0</v>
      </c>
    </row>
    <row r="505" spans="1:18" x14ac:dyDescent="0.2">
      <c r="A505" s="73" t="str">
        <f t="shared" si="29"/>
        <v>-</v>
      </c>
      <c r="B505" s="73">
        <v>504</v>
      </c>
      <c r="C505" s="121"/>
      <c r="D505" s="9"/>
      <c r="E505" s="10"/>
      <c r="F505" s="11"/>
      <c r="G505" s="9"/>
      <c r="H505" s="86" t="str">
        <f>IFERROR(VLOOKUP(G505,'Service Details'!$D$5:$F$21,2,TRUE),"")</f>
        <v/>
      </c>
      <c r="I505" s="12"/>
      <c r="J505" s="13"/>
      <c r="K505" s="89">
        <f t="shared" si="30"/>
        <v>0</v>
      </c>
      <c r="L505" s="90">
        <v>0</v>
      </c>
      <c r="M505" s="91">
        <f>IFERROR(IF('Company Details'!$C$9="Yes",(VLOOKUP(Transaction!G505,'Service Details'!$D$5:$F$29,3)),0%),0)</f>
        <v>0</v>
      </c>
      <c r="N505" s="89">
        <f>IFERROR(IF('Company Details'!C511=(VLOOKUP(Transaction!F505,'Customer Details'!$B$3:$D$32,2)),0,L505*M505),0)</f>
        <v>0</v>
      </c>
      <c r="O505" s="92">
        <f>IFERROR(IF('Company Details'!C511=(VLOOKUP(Transaction!F505,'Customer Details'!$B$3:$D$32,2)),L505*M505/2,0),0)</f>
        <v>0</v>
      </c>
      <c r="P505" s="92">
        <f>IFERROR(IF('Company Details'!C511=(VLOOKUP(Transaction!F505,'Customer Details'!$B$3:$D$32,2)),L505*M505/2,0),0)</f>
        <v>0</v>
      </c>
      <c r="Q505" s="89">
        <f t="shared" si="31"/>
        <v>0</v>
      </c>
      <c r="R505" s="90">
        <f t="shared" si="32"/>
        <v>0</v>
      </c>
    </row>
    <row r="506" spans="1:18" x14ac:dyDescent="0.2">
      <c r="A506" s="73" t="str">
        <f t="shared" si="29"/>
        <v>-</v>
      </c>
      <c r="B506" s="73">
        <v>505</v>
      </c>
      <c r="C506" s="121"/>
      <c r="D506" s="9"/>
      <c r="E506" s="10"/>
      <c r="F506" s="11"/>
      <c r="G506" s="9"/>
      <c r="H506" s="86" t="str">
        <f>IFERROR(VLOOKUP(G506,'Service Details'!$D$5:$F$21,2,TRUE),"")</f>
        <v/>
      </c>
      <c r="I506" s="12"/>
      <c r="J506" s="13"/>
      <c r="K506" s="89">
        <f t="shared" si="30"/>
        <v>0</v>
      </c>
      <c r="L506" s="90">
        <v>0</v>
      </c>
      <c r="M506" s="91">
        <f>IFERROR(IF('Company Details'!$C$9="Yes",(VLOOKUP(Transaction!G506,'Service Details'!$D$5:$F$29,3)),0%),0)</f>
        <v>0</v>
      </c>
      <c r="N506" s="89">
        <f>IFERROR(IF('Company Details'!C512=(VLOOKUP(Transaction!F506,'Customer Details'!$B$3:$D$32,2)),0,L506*M506),0)</f>
        <v>0</v>
      </c>
      <c r="O506" s="92">
        <f>IFERROR(IF('Company Details'!C512=(VLOOKUP(Transaction!F506,'Customer Details'!$B$3:$D$32,2)),L506*M506/2,0),0)</f>
        <v>0</v>
      </c>
      <c r="P506" s="92">
        <f>IFERROR(IF('Company Details'!C512=(VLOOKUP(Transaction!F506,'Customer Details'!$B$3:$D$32,2)),L506*M506/2,0),0)</f>
        <v>0</v>
      </c>
      <c r="Q506" s="89">
        <f t="shared" si="31"/>
        <v>0</v>
      </c>
      <c r="R506" s="90">
        <f t="shared" si="32"/>
        <v>0</v>
      </c>
    </row>
    <row r="507" spans="1:18" x14ac:dyDescent="0.2">
      <c r="A507" s="73" t="str">
        <f t="shared" si="29"/>
        <v>-</v>
      </c>
      <c r="B507" s="73">
        <v>506</v>
      </c>
      <c r="C507" s="121"/>
      <c r="D507" s="9"/>
      <c r="E507" s="10"/>
      <c r="F507" s="11"/>
      <c r="G507" s="9"/>
      <c r="H507" s="86" t="str">
        <f>IFERROR(VLOOKUP(G507,'Service Details'!$D$5:$F$21,2,TRUE),"")</f>
        <v/>
      </c>
      <c r="I507" s="12"/>
      <c r="J507" s="13"/>
      <c r="K507" s="89">
        <f t="shared" si="30"/>
        <v>0</v>
      </c>
      <c r="L507" s="90">
        <v>0</v>
      </c>
      <c r="M507" s="91">
        <f>IFERROR(IF('Company Details'!$C$9="Yes",(VLOOKUP(Transaction!G507,'Service Details'!$D$5:$F$29,3)),0%),0)</f>
        <v>0</v>
      </c>
      <c r="N507" s="89">
        <f>IFERROR(IF('Company Details'!C513=(VLOOKUP(Transaction!F507,'Customer Details'!$B$3:$D$32,2)),0,L507*M507),0)</f>
        <v>0</v>
      </c>
      <c r="O507" s="92">
        <f>IFERROR(IF('Company Details'!C513=(VLOOKUP(Transaction!F507,'Customer Details'!$B$3:$D$32,2)),L507*M507/2,0),0)</f>
        <v>0</v>
      </c>
      <c r="P507" s="92">
        <f>IFERROR(IF('Company Details'!C513=(VLOOKUP(Transaction!F507,'Customer Details'!$B$3:$D$32,2)),L507*M507/2,0),0)</f>
        <v>0</v>
      </c>
      <c r="Q507" s="89">
        <f t="shared" si="31"/>
        <v>0</v>
      </c>
      <c r="R507" s="90">
        <f t="shared" si="32"/>
        <v>0</v>
      </c>
    </row>
    <row r="508" spans="1:18" x14ac:dyDescent="0.2">
      <c r="A508" s="73" t="str">
        <f t="shared" si="29"/>
        <v>-</v>
      </c>
      <c r="B508" s="73">
        <v>507</v>
      </c>
      <c r="C508" s="121"/>
      <c r="D508" s="9"/>
      <c r="E508" s="10"/>
      <c r="F508" s="11"/>
      <c r="G508" s="9"/>
      <c r="H508" s="86" t="str">
        <f>IFERROR(VLOOKUP(G508,'Service Details'!$D$5:$F$21,2,TRUE),"")</f>
        <v/>
      </c>
      <c r="I508" s="12"/>
      <c r="J508" s="13"/>
      <c r="K508" s="89">
        <f t="shared" si="30"/>
        <v>0</v>
      </c>
      <c r="L508" s="90">
        <v>0</v>
      </c>
      <c r="M508" s="91">
        <f>IFERROR(IF('Company Details'!$C$9="Yes",(VLOOKUP(Transaction!G508,'Service Details'!$D$5:$F$29,3)),0%),0)</f>
        <v>0</v>
      </c>
      <c r="N508" s="89">
        <f>IFERROR(IF('Company Details'!C514=(VLOOKUP(Transaction!F508,'Customer Details'!$B$3:$D$32,2)),0,L508*M508),0)</f>
        <v>0</v>
      </c>
      <c r="O508" s="92">
        <f>IFERROR(IF('Company Details'!C514=(VLOOKUP(Transaction!F508,'Customer Details'!$B$3:$D$32,2)),L508*M508/2,0),0)</f>
        <v>0</v>
      </c>
      <c r="P508" s="92">
        <f>IFERROR(IF('Company Details'!C514=(VLOOKUP(Transaction!F508,'Customer Details'!$B$3:$D$32,2)),L508*M508/2,0),0)</f>
        <v>0</v>
      </c>
      <c r="Q508" s="89">
        <f t="shared" si="31"/>
        <v>0</v>
      </c>
      <c r="R508" s="90">
        <f t="shared" si="32"/>
        <v>0</v>
      </c>
    </row>
    <row r="509" spans="1:18" x14ac:dyDescent="0.2">
      <c r="A509" s="73" t="str">
        <f t="shared" si="29"/>
        <v>-</v>
      </c>
      <c r="B509" s="73">
        <v>508</v>
      </c>
      <c r="C509" s="121"/>
      <c r="D509" s="9"/>
      <c r="E509" s="10"/>
      <c r="F509" s="11"/>
      <c r="G509" s="9"/>
      <c r="H509" s="86" t="str">
        <f>IFERROR(VLOOKUP(G509,'Service Details'!$D$5:$F$21,2,TRUE),"")</f>
        <v/>
      </c>
      <c r="I509" s="12"/>
      <c r="J509" s="13"/>
      <c r="K509" s="89">
        <f t="shared" si="30"/>
        <v>0</v>
      </c>
      <c r="L509" s="90">
        <v>0</v>
      </c>
      <c r="M509" s="91">
        <f>IFERROR(IF('Company Details'!$C$9="Yes",(VLOOKUP(Transaction!G509,'Service Details'!$D$5:$F$29,3)),0%),0)</f>
        <v>0</v>
      </c>
      <c r="N509" s="89">
        <f>IFERROR(IF('Company Details'!C515=(VLOOKUP(Transaction!F509,'Customer Details'!$B$3:$D$32,2)),0,L509*M509),0)</f>
        <v>0</v>
      </c>
      <c r="O509" s="92">
        <f>IFERROR(IF('Company Details'!C515=(VLOOKUP(Transaction!F509,'Customer Details'!$B$3:$D$32,2)),L509*M509/2,0),0)</f>
        <v>0</v>
      </c>
      <c r="P509" s="92">
        <f>IFERROR(IF('Company Details'!C515=(VLOOKUP(Transaction!F509,'Customer Details'!$B$3:$D$32,2)),L509*M509/2,0),0)</f>
        <v>0</v>
      </c>
      <c r="Q509" s="89">
        <f t="shared" si="31"/>
        <v>0</v>
      </c>
      <c r="R509" s="90">
        <f t="shared" si="32"/>
        <v>0</v>
      </c>
    </row>
    <row r="510" spans="1:18" x14ac:dyDescent="0.2">
      <c r="A510" s="73" t="str">
        <f t="shared" si="29"/>
        <v>-</v>
      </c>
      <c r="B510" s="73">
        <v>509</v>
      </c>
      <c r="C510" s="121"/>
      <c r="D510" s="9"/>
      <c r="E510" s="10"/>
      <c r="F510" s="11"/>
      <c r="G510" s="9"/>
      <c r="H510" s="86" t="str">
        <f>IFERROR(VLOOKUP(G510,'Service Details'!$D$5:$F$21,2,TRUE),"")</f>
        <v/>
      </c>
      <c r="I510" s="12"/>
      <c r="J510" s="13"/>
      <c r="K510" s="89">
        <f t="shared" si="30"/>
        <v>0</v>
      </c>
      <c r="L510" s="90">
        <v>0</v>
      </c>
      <c r="M510" s="91">
        <f>IFERROR(IF('Company Details'!$C$9="Yes",(VLOOKUP(Transaction!G510,'Service Details'!$D$5:$F$29,3)),0%),0)</f>
        <v>0</v>
      </c>
      <c r="N510" s="89">
        <f>IFERROR(IF('Company Details'!C516=(VLOOKUP(Transaction!F510,'Customer Details'!$B$3:$D$32,2)),0,L510*M510),0)</f>
        <v>0</v>
      </c>
      <c r="O510" s="92">
        <f>IFERROR(IF('Company Details'!C516=(VLOOKUP(Transaction!F510,'Customer Details'!$B$3:$D$32,2)),L510*M510/2,0),0)</f>
        <v>0</v>
      </c>
      <c r="P510" s="92">
        <f>IFERROR(IF('Company Details'!C516=(VLOOKUP(Transaction!F510,'Customer Details'!$B$3:$D$32,2)),L510*M510/2,0),0)</f>
        <v>0</v>
      </c>
      <c r="Q510" s="89">
        <f t="shared" si="31"/>
        <v>0</v>
      </c>
      <c r="R510" s="90">
        <f t="shared" si="32"/>
        <v>0</v>
      </c>
    </row>
    <row r="511" spans="1:18" x14ac:dyDescent="0.2">
      <c r="A511" s="73" t="str">
        <f t="shared" si="29"/>
        <v>-</v>
      </c>
      <c r="B511" s="73">
        <v>510</v>
      </c>
      <c r="C511" s="121"/>
      <c r="D511" s="9"/>
      <c r="E511" s="10"/>
      <c r="F511" s="11"/>
      <c r="G511" s="9"/>
      <c r="H511" s="86" t="str">
        <f>IFERROR(VLOOKUP(G511,'Service Details'!$D$5:$F$21,2,TRUE),"")</f>
        <v/>
      </c>
      <c r="I511" s="12"/>
      <c r="J511" s="13"/>
      <c r="K511" s="89">
        <f t="shared" si="30"/>
        <v>0</v>
      </c>
      <c r="L511" s="90">
        <v>0</v>
      </c>
      <c r="M511" s="91">
        <f>IFERROR(IF('Company Details'!$C$9="Yes",(VLOOKUP(Transaction!G511,'Service Details'!$D$5:$F$29,3)),0%),0)</f>
        <v>0</v>
      </c>
      <c r="N511" s="89">
        <f>IFERROR(IF('Company Details'!C517=(VLOOKUP(Transaction!F511,'Customer Details'!$B$3:$D$32,2)),0,L511*M511),0)</f>
        <v>0</v>
      </c>
      <c r="O511" s="92">
        <f>IFERROR(IF('Company Details'!C517=(VLOOKUP(Transaction!F511,'Customer Details'!$B$3:$D$32,2)),L511*M511/2,0),0)</f>
        <v>0</v>
      </c>
      <c r="P511" s="92">
        <f>IFERROR(IF('Company Details'!C517=(VLOOKUP(Transaction!F511,'Customer Details'!$B$3:$D$32,2)),L511*M511/2,0),0)</f>
        <v>0</v>
      </c>
      <c r="Q511" s="89">
        <f t="shared" si="31"/>
        <v>0</v>
      </c>
      <c r="R511" s="90">
        <f t="shared" si="32"/>
        <v>0</v>
      </c>
    </row>
    <row r="512" spans="1:18" x14ac:dyDescent="0.2">
      <c r="A512" s="73" t="str">
        <f t="shared" si="29"/>
        <v>-</v>
      </c>
      <c r="B512" s="73">
        <v>511</v>
      </c>
      <c r="C512" s="121"/>
      <c r="D512" s="9"/>
      <c r="E512" s="10"/>
      <c r="F512" s="11"/>
      <c r="G512" s="9"/>
      <c r="H512" s="86" t="str">
        <f>IFERROR(VLOOKUP(G512,'Service Details'!$D$5:$F$21,2,TRUE),"")</f>
        <v/>
      </c>
      <c r="I512" s="12"/>
      <c r="J512" s="13"/>
      <c r="K512" s="89">
        <f t="shared" si="30"/>
        <v>0</v>
      </c>
      <c r="L512" s="90">
        <v>0</v>
      </c>
      <c r="M512" s="91">
        <f>IFERROR(IF('Company Details'!$C$9="Yes",(VLOOKUP(Transaction!G512,'Service Details'!$D$5:$F$29,3)),0%),0)</f>
        <v>0</v>
      </c>
      <c r="N512" s="89">
        <f>IFERROR(IF('Company Details'!C518=(VLOOKUP(Transaction!F512,'Customer Details'!$B$3:$D$32,2)),0,L512*M512),0)</f>
        <v>0</v>
      </c>
      <c r="O512" s="92">
        <f>IFERROR(IF('Company Details'!C518=(VLOOKUP(Transaction!F512,'Customer Details'!$B$3:$D$32,2)),L512*M512/2,0),0)</f>
        <v>0</v>
      </c>
      <c r="P512" s="92">
        <f>IFERROR(IF('Company Details'!C518=(VLOOKUP(Transaction!F512,'Customer Details'!$B$3:$D$32,2)),L512*M512/2,0),0)</f>
        <v>0</v>
      </c>
      <c r="Q512" s="89">
        <f t="shared" si="31"/>
        <v>0</v>
      </c>
      <c r="R512" s="90">
        <f t="shared" si="32"/>
        <v>0</v>
      </c>
    </row>
    <row r="513" spans="1:18" x14ac:dyDescent="0.2">
      <c r="A513" s="73" t="str">
        <f t="shared" si="29"/>
        <v>-</v>
      </c>
      <c r="B513" s="73">
        <v>512</v>
      </c>
      <c r="C513" s="121"/>
      <c r="D513" s="9"/>
      <c r="E513" s="10"/>
      <c r="F513" s="11"/>
      <c r="G513" s="9"/>
      <c r="H513" s="86" t="str">
        <f>IFERROR(VLOOKUP(G513,'Service Details'!$D$5:$F$21,2,TRUE),"")</f>
        <v/>
      </c>
      <c r="I513" s="12"/>
      <c r="J513" s="13"/>
      <c r="K513" s="89">
        <f t="shared" si="30"/>
        <v>0</v>
      </c>
      <c r="L513" s="90">
        <v>0</v>
      </c>
      <c r="M513" s="91">
        <f>IFERROR(IF('Company Details'!$C$9="Yes",(VLOOKUP(Transaction!G513,'Service Details'!$D$5:$F$29,3)),0%),0)</f>
        <v>0</v>
      </c>
      <c r="N513" s="89">
        <f>IFERROR(IF('Company Details'!C519=(VLOOKUP(Transaction!F513,'Customer Details'!$B$3:$D$32,2)),0,L513*M513),0)</f>
        <v>0</v>
      </c>
      <c r="O513" s="92">
        <f>IFERROR(IF('Company Details'!C519=(VLOOKUP(Transaction!F513,'Customer Details'!$B$3:$D$32,2)),L513*M513/2,0),0)</f>
        <v>0</v>
      </c>
      <c r="P513" s="92">
        <f>IFERROR(IF('Company Details'!C519=(VLOOKUP(Transaction!F513,'Customer Details'!$B$3:$D$32,2)),L513*M513/2,0),0)</f>
        <v>0</v>
      </c>
      <c r="Q513" s="89">
        <f t="shared" si="31"/>
        <v>0</v>
      </c>
      <c r="R513" s="90">
        <f t="shared" si="32"/>
        <v>0</v>
      </c>
    </row>
    <row r="514" spans="1:18" x14ac:dyDescent="0.2">
      <c r="A514" s="73" t="str">
        <f t="shared" ref="A514:A577" si="33">C514&amp;"-"&amp;D514</f>
        <v>-</v>
      </c>
      <c r="B514" s="73">
        <v>513</v>
      </c>
      <c r="C514" s="121"/>
      <c r="D514" s="9"/>
      <c r="E514" s="10"/>
      <c r="F514" s="11"/>
      <c r="G514" s="9"/>
      <c r="H514" s="86" t="str">
        <f>IFERROR(VLOOKUP(G514,'Service Details'!$D$5:$F$21,2,TRUE),"")</f>
        <v/>
      </c>
      <c r="I514" s="12"/>
      <c r="J514" s="13"/>
      <c r="K514" s="89">
        <f t="shared" si="30"/>
        <v>0</v>
      </c>
      <c r="L514" s="90">
        <v>0</v>
      </c>
      <c r="M514" s="91">
        <f>IFERROR(IF('Company Details'!$C$9="Yes",(VLOOKUP(Transaction!G514,'Service Details'!$D$5:$F$29,3)),0%),0)</f>
        <v>0</v>
      </c>
      <c r="N514" s="89">
        <f>IFERROR(IF('Company Details'!C520=(VLOOKUP(Transaction!F514,'Customer Details'!$B$3:$D$32,2)),0,L514*M514),0)</f>
        <v>0</v>
      </c>
      <c r="O514" s="92">
        <f>IFERROR(IF('Company Details'!C520=(VLOOKUP(Transaction!F514,'Customer Details'!$B$3:$D$32,2)),L514*M514/2,0),0)</f>
        <v>0</v>
      </c>
      <c r="P514" s="92">
        <f>IFERROR(IF('Company Details'!C520=(VLOOKUP(Transaction!F514,'Customer Details'!$B$3:$D$32,2)),L514*M514/2,0),0)</f>
        <v>0</v>
      </c>
      <c r="Q514" s="89">
        <f t="shared" si="31"/>
        <v>0</v>
      </c>
      <c r="R514" s="90">
        <f t="shared" si="32"/>
        <v>0</v>
      </c>
    </row>
    <row r="515" spans="1:18" x14ac:dyDescent="0.2">
      <c r="A515" s="73" t="str">
        <f t="shared" si="33"/>
        <v>-</v>
      </c>
      <c r="B515" s="73">
        <v>514</v>
      </c>
      <c r="C515" s="121"/>
      <c r="D515" s="9"/>
      <c r="E515" s="10"/>
      <c r="F515" s="11"/>
      <c r="G515" s="9"/>
      <c r="H515" s="86" t="str">
        <f>IFERROR(VLOOKUP(G515,'Service Details'!$D$5:$F$21,2,TRUE),"")</f>
        <v/>
      </c>
      <c r="I515" s="12"/>
      <c r="J515" s="13"/>
      <c r="K515" s="89">
        <f t="shared" ref="K515:K578" si="34">+I515*J515</f>
        <v>0</v>
      </c>
      <c r="L515" s="90">
        <v>0</v>
      </c>
      <c r="M515" s="91">
        <f>IFERROR(IF('Company Details'!$C$9="Yes",(VLOOKUP(Transaction!G515,'Service Details'!$D$5:$F$29,3)),0%),0)</f>
        <v>0</v>
      </c>
      <c r="N515" s="89">
        <f>IFERROR(IF('Company Details'!C521=(VLOOKUP(Transaction!F515,'Customer Details'!$B$3:$D$32,2)),0,L515*M515),0)</f>
        <v>0</v>
      </c>
      <c r="O515" s="92">
        <f>IFERROR(IF('Company Details'!C521=(VLOOKUP(Transaction!F515,'Customer Details'!$B$3:$D$32,2)),L515*M515/2,0),0)</f>
        <v>0</v>
      </c>
      <c r="P515" s="92">
        <f>IFERROR(IF('Company Details'!C521=(VLOOKUP(Transaction!F515,'Customer Details'!$B$3:$D$32,2)),L515*M515/2,0),0)</f>
        <v>0</v>
      </c>
      <c r="Q515" s="89">
        <f t="shared" ref="Q515:Q578" si="35">+N515+O515+P515</f>
        <v>0</v>
      </c>
      <c r="R515" s="90">
        <f t="shared" ref="R515:R578" si="36">+L515+Q515</f>
        <v>0</v>
      </c>
    </row>
    <row r="516" spans="1:18" x14ac:dyDescent="0.2">
      <c r="A516" s="73" t="str">
        <f t="shared" si="33"/>
        <v>-</v>
      </c>
      <c r="B516" s="73">
        <v>515</v>
      </c>
      <c r="C516" s="121"/>
      <c r="D516" s="9"/>
      <c r="E516" s="10"/>
      <c r="F516" s="11"/>
      <c r="G516" s="9"/>
      <c r="H516" s="86" t="str">
        <f>IFERROR(VLOOKUP(G516,'Service Details'!$D$5:$F$21,2,TRUE),"")</f>
        <v/>
      </c>
      <c r="I516" s="12"/>
      <c r="J516" s="13"/>
      <c r="K516" s="89">
        <f t="shared" si="34"/>
        <v>0</v>
      </c>
      <c r="L516" s="90">
        <v>0</v>
      </c>
      <c r="M516" s="91">
        <f>IFERROR(IF('Company Details'!$C$9="Yes",(VLOOKUP(Transaction!G516,'Service Details'!$D$5:$F$29,3)),0%),0)</f>
        <v>0</v>
      </c>
      <c r="N516" s="89">
        <f>IFERROR(IF('Company Details'!C522=(VLOOKUP(Transaction!F516,'Customer Details'!$B$3:$D$32,2)),0,L516*M516),0)</f>
        <v>0</v>
      </c>
      <c r="O516" s="92">
        <f>IFERROR(IF('Company Details'!C522=(VLOOKUP(Transaction!F516,'Customer Details'!$B$3:$D$32,2)),L516*M516/2,0),0)</f>
        <v>0</v>
      </c>
      <c r="P516" s="92">
        <f>IFERROR(IF('Company Details'!C522=(VLOOKUP(Transaction!F516,'Customer Details'!$B$3:$D$32,2)),L516*M516/2,0),0)</f>
        <v>0</v>
      </c>
      <c r="Q516" s="89">
        <f t="shared" si="35"/>
        <v>0</v>
      </c>
      <c r="R516" s="90">
        <f t="shared" si="36"/>
        <v>0</v>
      </c>
    </row>
    <row r="517" spans="1:18" x14ac:dyDescent="0.2">
      <c r="A517" s="73" t="str">
        <f t="shared" si="33"/>
        <v>-</v>
      </c>
      <c r="B517" s="73">
        <v>516</v>
      </c>
      <c r="C517" s="121"/>
      <c r="D517" s="9"/>
      <c r="E517" s="10"/>
      <c r="F517" s="11"/>
      <c r="G517" s="9"/>
      <c r="H517" s="86" t="str">
        <f>IFERROR(VLOOKUP(G517,'Service Details'!$D$5:$F$21,2,TRUE),"")</f>
        <v/>
      </c>
      <c r="I517" s="12"/>
      <c r="J517" s="13"/>
      <c r="K517" s="89">
        <f t="shared" si="34"/>
        <v>0</v>
      </c>
      <c r="L517" s="90">
        <v>0</v>
      </c>
      <c r="M517" s="91">
        <f>IFERROR(IF('Company Details'!$C$9="Yes",(VLOOKUP(Transaction!G517,'Service Details'!$D$5:$F$29,3)),0%),0)</f>
        <v>0</v>
      </c>
      <c r="N517" s="89">
        <f>IFERROR(IF('Company Details'!C523=(VLOOKUP(Transaction!F517,'Customer Details'!$B$3:$D$32,2)),0,L517*M517),0)</f>
        <v>0</v>
      </c>
      <c r="O517" s="92">
        <f>IFERROR(IF('Company Details'!C523=(VLOOKUP(Transaction!F517,'Customer Details'!$B$3:$D$32,2)),L517*M517/2,0),0)</f>
        <v>0</v>
      </c>
      <c r="P517" s="92">
        <f>IFERROR(IF('Company Details'!C523=(VLOOKUP(Transaction!F517,'Customer Details'!$B$3:$D$32,2)),L517*M517/2,0),0)</f>
        <v>0</v>
      </c>
      <c r="Q517" s="89">
        <f t="shared" si="35"/>
        <v>0</v>
      </c>
      <c r="R517" s="90">
        <f t="shared" si="36"/>
        <v>0</v>
      </c>
    </row>
    <row r="518" spans="1:18" x14ac:dyDescent="0.2">
      <c r="A518" s="73" t="str">
        <f t="shared" si="33"/>
        <v>-</v>
      </c>
      <c r="B518" s="73">
        <v>517</v>
      </c>
      <c r="C518" s="121"/>
      <c r="D518" s="9"/>
      <c r="E518" s="10"/>
      <c r="F518" s="11"/>
      <c r="G518" s="9"/>
      <c r="H518" s="86" t="str">
        <f>IFERROR(VLOOKUP(G518,'Service Details'!$D$5:$F$21,2,TRUE),"")</f>
        <v/>
      </c>
      <c r="I518" s="12"/>
      <c r="J518" s="13"/>
      <c r="K518" s="89">
        <f t="shared" si="34"/>
        <v>0</v>
      </c>
      <c r="L518" s="90">
        <v>0</v>
      </c>
      <c r="M518" s="91">
        <f>IFERROR(IF('Company Details'!$C$9="Yes",(VLOOKUP(Transaction!G518,'Service Details'!$D$5:$F$29,3)),0%),0)</f>
        <v>0</v>
      </c>
      <c r="N518" s="89">
        <f>IFERROR(IF('Company Details'!C524=(VLOOKUP(Transaction!F518,'Customer Details'!$B$3:$D$32,2)),0,L518*M518),0)</f>
        <v>0</v>
      </c>
      <c r="O518" s="92">
        <f>IFERROR(IF('Company Details'!C524=(VLOOKUP(Transaction!F518,'Customer Details'!$B$3:$D$32,2)),L518*M518/2,0),0)</f>
        <v>0</v>
      </c>
      <c r="P518" s="92">
        <f>IFERROR(IF('Company Details'!C524=(VLOOKUP(Transaction!F518,'Customer Details'!$B$3:$D$32,2)),L518*M518/2,0),0)</f>
        <v>0</v>
      </c>
      <c r="Q518" s="89">
        <f t="shared" si="35"/>
        <v>0</v>
      </c>
      <c r="R518" s="90">
        <f t="shared" si="36"/>
        <v>0</v>
      </c>
    </row>
    <row r="519" spans="1:18" x14ac:dyDescent="0.2">
      <c r="A519" s="73" t="str">
        <f t="shared" si="33"/>
        <v>-</v>
      </c>
      <c r="B519" s="73">
        <v>518</v>
      </c>
      <c r="C519" s="121"/>
      <c r="D519" s="9"/>
      <c r="E519" s="10"/>
      <c r="F519" s="11"/>
      <c r="G519" s="9"/>
      <c r="H519" s="86" t="str">
        <f>IFERROR(VLOOKUP(G519,'Service Details'!$D$5:$F$21,2,TRUE),"")</f>
        <v/>
      </c>
      <c r="I519" s="12"/>
      <c r="J519" s="13"/>
      <c r="K519" s="89">
        <f t="shared" si="34"/>
        <v>0</v>
      </c>
      <c r="L519" s="90">
        <v>0</v>
      </c>
      <c r="M519" s="91">
        <f>IFERROR(IF('Company Details'!$C$9="Yes",(VLOOKUP(Transaction!G519,'Service Details'!$D$5:$F$29,3)),0%),0)</f>
        <v>0</v>
      </c>
      <c r="N519" s="89">
        <f>IFERROR(IF('Company Details'!C525=(VLOOKUP(Transaction!F519,'Customer Details'!$B$3:$D$32,2)),0,L519*M519),0)</f>
        <v>0</v>
      </c>
      <c r="O519" s="92">
        <f>IFERROR(IF('Company Details'!C525=(VLOOKUP(Transaction!F519,'Customer Details'!$B$3:$D$32,2)),L519*M519/2,0),0)</f>
        <v>0</v>
      </c>
      <c r="P519" s="92">
        <f>IFERROR(IF('Company Details'!C525=(VLOOKUP(Transaction!F519,'Customer Details'!$B$3:$D$32,2)),L519*M519/2,0),0)</f>
        <v>0</v>
      </c>
      <c r="Q519" s="89">
        <f t="shared" si="35"/>
        <v>0</v>
      </c>
      <c r="R519" s="90">
        <f t="shared" si="36"/>
        <v>0</v>
      </c>
    </row>
    <row r="520" spans="1:18" x14ac:dyDescent="0.2">
      <c r="A520" s="73" t="str">
        <f t="shared" si="33"/>
        <v>-</v>
      </c>
      <c r="B520" s="73">
        <v>519</v>
      </c>
      <c r="C520" s="121"/>
      <c r="D520" s="9"/>
      <c r="E520" s="10"/>
      <c r="F520" s="11"/>
      <c r="G520" s="9"/>
      <c r="H520" s="86" t="str">
        <f>IFERROR(VLOOKUP(G520,'Service Details'!$D$5:$F$21,2,TRUE),"")</f>
        <v/>
      </c>
      <c r="I520" s="12"/>
      <c r="J520" s="13"/>
      <c r="K520" s="89">
        <f t="shared" si="34"/>
        <v>0</v>
      </c>
      <c r="L520" s="90">
        <v>0</v>
      </c>
      <c r="M520" s="91">
        <f>IFERROR(IF('Company Details'!$C$9="Yes",(VLOOKUP(Transaction!G520,'Service Details'!$D$5:$F$29,3)),0%),0)</f>
        <v>0</v>
      </c>
      <c r="N520" s="89">
        <f>IFERROR(IF('Company Details'!C526=(VLOOKUP(Transaction!F520,'Customer Details'!$B$3:$D$32,2)),0,L520*M520),0)</f>
        <v>0</v>
      </c>
      <c r="O520" s="92">
        <f>IFERROR(IF('Company Details'!C526=(VLOOKUP(Transaction!F520,'Customer Details'!$B$3:$D$32,2)),L520*M520/2,0),0)</f>
        <v>0</v>
      </c>
      <c r="P520" s="92">
        <f>IFERROR(IF('Company Details'!C526=(VLOOKUP(Transaction!F520,'Customer Details'!$B$3:$D$32,2)),L520*M520/2,0),0)</f>
        <v>0</v>
      </c>
      <c r="Q520" s="89">
        <f t="shared" si="35"/>
        <v>0</v>
      </c>
      <c r="R520" s="90">
        <f t="shared" si="36"/>
        <v>0</v>
      </c>
    </row>
    <row r="521" spans="1:18" x14ac:dyDescent="0.2">
      <c r="A521" s="73" t="str">
        <f t="shared" si="33"/>
        <v>-</v>
      </c>
      <c r="B521" s="73">
        <v>520</v>
      </c>
      <c r="C521" s="121"/>
      <c r="D521" s="9"/>
      <c r="E521" s="10"/>
      <c r="F521" s="11"/>
      <c r="G521" s="9"/>
      <c r="H521" s="86" t="str">
        <f>IFERROR(VLOOKUP(G521,'Service Details'!$D$5:$F$21,2,TRUE),"")</f>
        <v/>
      </c>
      <c r="I521" s="12"/>
      <c r="J521" s="13"/>
      <c r="K521" s="89">
        <f t="shared" si="34"/>
        <v>0</v>
      </c>
      <c r="L521" s="90">
        <v>0</v>
      </c>
      <c r="M521" s="91">
        <f>IFERROR(IF('Company Details'!$C$9="Yes",(VLOOKUP(Transaction!G521,'Service Details'!$D$5:$F$29,3)),0%),0)</f>
        <v>0</v>
      </c>
      <c r="N521" s="89">
        <f>IFERROR(IF('Company Details'!C527=(VLOOKUP(Transaction!F521,'Customer Details'!$B$3:$D$32,2)),0,L521*M521),0)</f>
        <v>0</v>
      </c>
      <c r="O521" s="92">
        <f>IFERROR(IF('Company Details'!C527=(VLOOKUP(Transaction!F521,'Customer Details'!$B$3:$D$32,2)),L521*M521/2,0),0)</f>
        <v>0</v>
      </c>
      <c r="P521" s="92">
        <f>IFERROR(IF('Company Details'!C527=(VLOOKUP(Transaction!F521,'Customer Details'!$B$3:$D$32,2)),L521*M521/2,0),0)</f>
        <v>0</v>
      </c>
      <c r="Q521" s="89">
        <f t="shared" si="35"/>
        <v>0</v>
      </c>
      <c r="R521" s="90">
        <f t="shared" si="36"/>
        <v>0</v>
      </c>
    </row>
    <row r="522" spans="1:18" x14ac:dyDescent="0.2">
      <c r="A522" s="73" t="str">
        <f t="shared" si="33"/>
        <v>-</v>
      </c>
      <c r="B522" s="73">
        <v>521</v>
      </c>
      <c r="C522" s="121"/>
      <c r="D522" s="9"/>
      <c r="E522" s="10"/>
      <c r="F522" s="11"/>
      <c r="G522" s="9"/>
      <c r="H522" s="86" t="str">
        <f>IFERROR(VLOOKUP(G522,'Service Details'!$D$5:$F$21,2,TRUE),"")</f>
        <v/>
      </c>
      <c r="I522" s="12"/>
      <c r="J522" s="13"/>
      <c r="K522" s="89">
        <f t="shared" si="34"/>
        <v>0</v>
      </c>
      <c r="L522" s="90">
        <v>0</v>
      </c>
      <c r="M522" s="91">
        <f>IFERROR(IF('Company Details'!$C$9="Yes",(VLOOKUP(Transaction!G522,'Service Details'!$D$5:$F$29,3)),0%),0)</f>
        <v>0</v>
      </c>
      <c r="N522" s="89">
        <f>IFERROR(IF('Company Details'!C528=(VLOOKUP(Transaction!F522,'Customer Details'!$B$3:$D$32,2)),0,L522*M522),0)</f>
        <v>0</v>
      </c>
      <c r="O522" s="92">
        <f>IFERROR(IF('Company Details'!C528=(VLOOKUP(Transaction!F522,'Customer Details'!$B$3:$D$32,2)),L522*M522/2,0),0)</f>
        <v>0</v>
      </c>
      <c r="P522" s="92">
        <f>IFERROR(IF('Company Details'!C528=(VLOOKUP(Transaction!F522,'Customer Details'!$B$3:$D$32,2)),L522*M522/2,0),0)</f>
        <v>0</v>
      </c>
      <c r="Q522" s="89">
        <f t="shared" si="35"/>
        <v>0</v>
      </c>
      <c r="R522" s="90">
        <f t="shared" si="36"/>
        <v>0</v>
      </c>
    </row>
    <row r="523" spans="1:18" x14ac:dyDescent="0.2">
      <c r="A523" s="73" t="str">
        <f t="shared" si="33"/>
        <v>-</v>
      </c>
      <c r="B523" s="73">
        <v>522</v>
      </c>
      <c r="C523" s="121"/>
      <c r="D523" s="9"/>
      <c r="E523" s="10"/>
      <c r="F523" s="11"/>
      <c r="G523" s="9"/>
      <c r="H523" s="86" t="str">
        <f>IFERROR(VLOOKUP(G523,'Service Details'!$D$5:$F$21,2,TRUE),"")</f>
        <v/>
      </c>
      <c r="I523" s="12"/>
      <c r="J523" s="13"/>
      <c r="K523" s="89">
        <f t="shared" si="34"/>
        <v>0</v>
      </c>
      <c r="L523" s="90">
        <v>0</v>
      </c>
      <c r="M523" s="91">
        <f>IFERROR(IF('Company Details'!$C$9="Yes",(VLOOKUP(Transaction!G523,'Service Details'!$D$5:$F$29,3)),0%),0)</f>
        <v>0</v>
      </c>
      <c r="N523" s="89">
        <f>IFERROR(IF('Company Details'!C529=(VLOOKUP(Transaction!F523,'Customer Details'!$B$3:$D$32,2)),0,L523*M523),0)</f>
        <v>0</v>
      </c>
      <c r="O523" s="92">
        <f>IFERROR(IF('Company Details'!C529=(VLOOKUP(Transaction!F523,'Customer Details'!$B$3:$D$32,2)),L523*M523/2,0),0)</f>
        <v>0</v>
      </c>
      <c r="P523" s="92">
        <f>IFERROR(IF('Company Details'!C529=(VLOOKUP(Transaction!F523,'Customer Details'!$B$3:$D$32,2)),L523*M523/2,0),0)</f>
        <v>0</v>
      </c>
      <c r="Q523" s="89">
        <f t="shared" si="35"/>
        <v>0</v>
      </c>
      <c r="R523" s="90">
        <f t="shared" si="36"/>
        <v>0</v>
      </c>
    </row>
    <row r="524" spans="1:18" x14ac:dyDescent="0.2">
      <c r="A524" s="73" t="str">
        <f t="shared" si="33"/>
        <v>-</v>
      </c>
      <c r="B524" s="73">
        <v>523</v>
      </c>
      <c r="C524" s="121"/>
      <c r="D524" s="9"/>
      <c r="E524" s="10"/>
      <c r="F524" s="11"/>
      <c r="G524" s="9"/>
      <c r="H524" s="86" t="str">
        <f>IFERROR(VLOOKUP(G524,'Service Details'!$D$5:$F$21,2,TRUE),"")</f>
        <v/>
      </c>
      <c r="I524" s="12"/>
      <c r="J524" s="13"/>
      <c r="K524" s="89">
        <f t="shared" si="34"/>
        <v>0</v>
      </c>
      <c r="L524" s="90">
        <v>0</v>
      </c>
      <c r="M524" s="91">
        <f>IFERROR(IF('Company Details'!$C$9="Yes",(VLOOKUP(Transaction!G524,'Service Details'!$D$5:$F$29,3)),0%),0)</f>
        <v>0</v>
      </c>
      <c r="N524" s="89">
        <f>IFERROR(IF('Company Details'!C530=(VLOOKUP(Transaction!F524,'Customer Details'!$B$3:$D$32,2)),0,L524*M524),0)</f>
        <v>0</v>
      </c>
      <c r="O524" s="92">
        <f>IFERROR(IF('Company Details'!C530=(VLOOKUP(Transaction!F524,'Customer Details'!$B$3:$D$32,2)),L524*M524/2,0),0)</f>
        <v>0</v>
      </c>
      <c r="P524" s="92">
        <f>IFERROR(IF('Company Details'!C530=(VLOOKUP(Transaction!F524,'Customer Details'!$B$3:$D$32,2)),L524*M524/2,0),0)</f>
        <v>0</v>
      </c>
      <c r="Q524" s="89">
        <f t="shared" si="35"/>
        <v>0</v>
      </c>
      <c r="R524" s="90">
        <f t="shared" si="36"/>
        <v>0</v>
      </c>
    </row>
    <row r="525" spans="1:18" x14ac:dyDescent="0.2">
      <c r="A525" s="73" t="str">
        <f t="shared" si="33"/>
        <v>-</v>
      </c>
      <c r="B525" s="73">
        <v>524</v>
      </c>
      <c r="C525" s="121"/>
      <c r="D525" s="9"/>
      <c r="E525" s="10"/>
      <c r="F525" s="11"/>
      <c r="G525" s="9"/>
      <c r="H525" s="86" t="str">
        <f>IFERROR(VLOOKUP(G525,'Service Details'!$D$5:$F$21,2,TRUE),"")</f>
        <v/>
      </c>
      <c r="I525" s="12"/>
      <c r="J525" s="13"/>
      <c r="K525" s="89">
        <f t="shared" si="34"/>
        <v>0</v>
      </c>
      <c r="L525" s="90">
        <v>0</v>
      </c>
      <c r="M525" s="91">
        <f>IFERROR(IF('Company Details'!$C$9="Yes",(VLOOKUP(Transaction!G525,'Service Details'!$D$5:$F$29,3)),0%),0)</f>
        <v>0</v>
      </c>
      <c r="N525" s="89">
        <f>IFERROR(IF('Company Details'!C531=(VLOOKUP(Transaction!F525,'Customer Details'!$B$3:$D$32,2)),0,L525*M525),0)</f>
        <v>0</v>
      </c>
      <c r="O525" s="92">
        <f>IFERROR(IF('Company Details'!C531=(VLOOKUP(Transaction!F525,'Customer Details'!$B$3:$D$32,2)),L525*M525/2,0),0)</f>
        <v>0</v>
      </c>
      <c r="P525" s="92">
        <f>IFERROR(IF('Company Details'!C531=(VLOOKUP(Transaction!F525,'Customer Details'!$B$3:$D$32,2)),L525*M525/2,0),0)</f>
        <v>0</v>
      </c>
      <c r="Q525" s="89">
        <f t="shared" si="35"/>
        <v>0</v>
      </c>
      <c r="R525" s="90">
        <f t="shared" si="36"/>
        <v>0</v>
      </c>
    </row>
    <row r="526" spans="1:18" x14ac:dyDescent="0.2">
      <c r="A526" s="73" t="str">
        <f t="shared" si="33"/>
        <v>-</v>
      </c>
      <c r="B526" s="73">
        <v>525</v>
      </c>
      <c r="C526" s="121"/>
      <c r="D526" s="9"/>
      <c r="E526" s="10"/>
      <c r="F526" s="11"/>
      <c r="G526" s="9"/>
      <c r="H526" s="86" t="str">
        <f>IFERROR(VLOOKUP(G526,'Service Details'!$D$5:$F$21,2,TRUE),"")</f>
        <v/>
      </c>
      <c r="I526" s="12"/>
      <c r="J526" s="13"/>
      <c r="K526" s="89">
        <f t="shared" si="34"/>
        <v>0</v>
      </c>
      <c r="L526" s="90">
        <v>0</v>
      </c>
      <c r="M526" s="91">
        <f>IFERROR(IF('Company Details'!$C$9="Yes",(VLOOKUP(Transaction!G526,'Service Details'!$D$5:$F$29,3)),0%),0)</f>
        <v>0</v>
      </c>
      <c r="N526" s="89">
        <f>IFERROR(IF('Company Details'!C532=(VLOOKUP(Transaction!F526,'Customer Details'!$B$3:$D$32,2)),0,L526*M526),0)</f>
        <v>0</v>
      </c>
      <c r="O526" s="92">
        <f>IFERROR(IF('Company Details'!C532=(VLOOKUP(Transaction!F526,'Customer Details'!$B$3:$D$32,2)),L526*M526/2,0),0)</f>
        <v>0</v>
      </c>
      <c r="P526" s="92">
        <f>IFERROR(IF('Company Details'!C532=(VLOOKUP(Transaction!F526,'Customer Details'!$B$3:$D$32,2)),L526*M526/2,0),0)</f>
        <v>0</v>
      </c>
      <c r="Q526" s="89">
        <f t="shared" si="35"/>
        <v>0</v>
      </c>
      <c r="R526" s="90">
        <f t="shared" si="36"/>
        <v>0</v>
      </c>
    </row>
    <row r="527" spans="1:18" x14ac:dyDescent="0.2">
      <c r="A527" s="73" t="str">
        <f t="shared" si="33"/>
        <v>-</v>
      </c>
      <c r="B527" s="73">
        <v>526</v>
      </c>
      <c r="C527" s="121"/>
      <c r="D527" s="9"/>
      <c r="E527" s="10"/>
      <c r="F527" s="11"/>
      <c r="G527" s="9"/>
      <c r="H527" s="86" t="str">
        <f>IFERROR(VLOOKUP(G527,'Service Details'!$D$5:$F$21,2,TRUE),"")</f>
        <v/>
      </c>
      <c r="I527" s="12"/>
      <c r="J527" s="13"/>
      <c r="K527" s="89">
        <f t="shared" si="34"/>
        <v>0</v>
      </c>
      <c r="L527" s="90">
        <v>0</v>
      </c>
      <c r="M527" s="91">
        <f>IFERROR(IF('Company Details'!$C$9="Yes",(VLOOKUP(Transaction!G527,'Service Details'!$D$5:$F$29,3)),0%),0)</f>
        <v>0</v>
      </c>
      <c r="N527" s="89">
        <f>IFERROR(IF('Company Details'!C533=(VLOOKUP(Transaction!F527,'Customer Details'!$B$3:$D$32,2)),0,L527*M527),0)</f>
        <v>0</v>
      </c>
      <c r="O527" s="92">
        <f>IFERROR(IF('Company Details'!C533=(VLOOKUP(Transaction!F527,'Customer Details'!$B$3:$D$32,2)),L527*M527/2,0),0)</f>
        <v>0</v>
      </c>
      <c r="P527" s="92">
        <f>IFERROR(IF('Company Details'!C533=(VLOOKUP(Transaction!F527,'Customer Details'!$B$3:$D$32,2)),L527*M527/2,0),0)</f>
        <v>0</v>
      </c>
      <c r="Q527" s="89">
        <f t="shared" si="35"/>
        <v>0</v>
      </c>
      <c r="R527" s="90">
        <f t="shared" si="36"/>
        <v>0</v>
      </c>
    </row>
    <row r="528" spans="1:18" x14ac:dyDescent="0.2">
      <c r="A528" s="73" t="str">
        <f t="shared" si="33"/>
        <v>-</v>
      </c>
      <c r="B528" s="73">
        <v>527</v>
      </c>
      <c r="C528" s="121"/>
      <c r="D528" s="9"/>
      <c r="E528" s="10"/>
      <c r="F528" s="11"/>
      <c r="G528" s="9"/>
      <c r="H528" s="86" t="str">
        <f>IFERROR(VLOOKUP(G528,'Service Details'!$D$5:$F$21,2,TRUE),"")</f>
        <v/>
      </c>
      <c r="I528" s="12"/>
      <c r="J528" s="13"/>
      <c r="K528" s="89">
        <f t="shared" si="34"/>
        <v>0</v>
      </c>
      <c r="L528" s="90">
        <v>0</v>
      </c>
      <c r="M528" s="91">
        <f>IFERROR(IF('Company Details'!$C$9="Yes",(VLOOKUP(Transaction!G528,'Service Details'!$D$5:$F$29,3)),0%),0)</f>
        <v>0</v>
      </c>
      <c r="N528" s="89">
        <f>IFERROR(IF('Company Details'!C534=(VLOOKUP(Transaction!F528,'Customer Details'!$B$3:$D$32,2)),0,L528*M528),0)</f>
        <v>0</v>
      </c>
      <c r="O528" s="92">
        <f>IFERROR(IF('Company Details'!C534=(VLOOKUP(Transaction!F528,'Customer Details'!$B$3:$D$32,2)),L528*M528/2,0),0)</f>
        <v>0</v>
      </c>
      <c r="P528" s="92">
        <f>IFERROR(IF('Company Details'!C534=(VLOOKUP(Transaction!F528,'Customer Details'!$B$3:$D$32,2)),L528*M528/2,0),0)</f>
        <v>0</v>
      </c>
      <c r="Q528" s="89">
        <f t="shared" si="35"/>
        <v>0</v>
      </c>
      <c r="R528" s="90">
        <f t="shared" si="36"/>
        <v>0</v>
      </c>
    </row>
    <row r="529" spans="1:18" x14ac:dyDescent="0.2">
      <c r="A529" s="73" t="str">
        <f t="shared" si="33"/>
        <v>-</v>
      </c>
      <c r="B529" s="73">
        <v>528</v>
      </c>
      <c r="C529" s="121"/>
      <c r="D529" s="9"/>
      <c r="E529" s="10"/>
      <c r="F529" s="11"/>
      <c r="G529" s="9"/>
      <c r="H529" s="86" t="str">
        <f>IFERROR(VLOOKUP(G529,'Service Details'!$D$5:$F$21,2,TRUE),"")</f>
        <v/>
      </c>
      <c r="I529" s="12"/>
      <c r="J529" s="13"/>
      <c r="K529" s="89">
        <f t="shared" si="34"/>
        <v>0</v>
      </c>
      <c r="L529" s="90">
        <v>0</v>
      </c>
      <c r="M529" s="91">
        <f>IFERROR(IF('Company Details'!$C$9="Yes",(VLOOKUP(Transaction!G529,'Service Details'!$D$5:$F$29,3)),0%),0)</f>
        <v>0</v>
      </c>
      <c r="N529" s="89">
        <f>IFERROR(IF('Company Details'!C535=(VLOOKUP(Transaction!F529,'Customer Details'!$B$3:$D$32,2)),0,L529*M529),0)</f>
        <v>0</v>
      </c>
      <c r="O529" s="92">
        <f>IFERROR(IF('Company Details'!C535=(VLOOKUP(Transaction!F529,'Customer Details'!$B$3:$D$32,2)),L529*M529/2,0),0)</f>
        <v>0</v>
      </c>
      <c r="P529" s="92">
        <f>IFERROR(IF('Company Details'!C535=(VLOOKUP(Transaction!F529,'Customer Details'!$B$3:$D$32,2)),L529*M529/2,0),0)</f>
        <v>0</v>
      </c>
      <c r="Q529" s="89">
        <f t="shared" si="35"/>
        <v>0</v>
      </c>
      <c r="R529" s="90">
        <f t="shared" si="36"/>
        <v>0</v>
      </c>
    </row>
    <row r="530" spans="1:18" x14ac:dyDescent="0.2">
      <c r="A530" s="73" t="str">
        <f t="shared" si="33"/>
        <v>-</v>
      </c>
      <c r="B530" s="73">
        <v>529</v>
      </c>
      <c r="C530" s="121"/>
      <c r="D530" s="9"/>
      <c r="E530" s="10"/>
      <c r="F530" s="11"/>
      <c r="G530" s="9"/>
      <c r="H530" s="86" t="str">
        <f>IFERROR(VLOOKUP(G530,'Service Details'!$D$5:$F$21,2,TRUE),"")</f>
        <v/>
      </c>
      <c r="I530" s="12"/>
      <c r="J530" s="13"/>
      <c r="K530" s="89">
        <f t="shared" si="34"/>
        <v>0</v>
      </c>
      <c r="L530" s="90">
        <v>0</v>
      </c>
      <c r="M530" s="91">
        <f>IFERROR(IF('Company Details'!$C$9="Yes",(VLOOKUP(Transaction!G530,'Service Details'!$D$5:$F$29,3)),0%),0)</f>
        <v>0</v>
      </c>
      <c r="N530" s="89">
        <f>IFERROR(IF('Company Details'!C536=(VLOOKUP(Transaction!F530,'Customer Details'!$B$3:$D$32,2)),0,L530*M530),0)</f>
        <v>0</v>
      </c>
      <c r="O530" s="92">
        <f>IFERROR(IF('Company Details'!C536=(VLOOKUP(Transaction!F530,'Customer Details'!$B$3:$D$32,2)),L530*M530/2,0),0)</f>
        <v>0</v>
      </c>
      <c r="P530" s="92">
        <f>IFERROR(IF('Company Details'!C536=(VLOOKUP(Transaction!F530,'Customer Details'!$B$3:$D$32,2)),L530*M530/2,0),0)</f>
        <v>0</v>
      </c>
      <c r="Q530" s="89">
        <f t="shared" si="35"/>
        <v>0</v>
      </c>
      <c r="R530" s="90">
        <f t="shared" si="36"/>
        <v>0</v>
      </c>
    </row>
    <row r="531" spans="1:18" x14ac:dyDescent="0.2">
      <c r="A531" s="73" t="str">
        <f t="shared" si="33"/>
        <v>-</v>
      </c>
      <c r="B531" s="73">
        <v>530</v>
      </c>
      <c r="C531" s="121"/>
      <c r="D531" s="9"/>
      <c r="E531" s="10"/>
      <c r="F531" s="11"/>
      <c r="G531" s="9"/>
      <c r="H531" s="86" t="str">
        <f>IFERROR(VLOOKUP(G531,'Service Details'!$D$5:$F$21,2,TRUE),"")</f>
        <v/>
      </c>
      <c r="I531" s="12"/>
      <c r="J531" s="13"/>
      <c r="K531" s="89">
        <f t="shared" si="34"/>
        <v>0</v>
      </c>
      <c r="L531" s="90">
        <v>0</v>
      </c>
      <c r="M531" s="91">
        <f>IFERROR(IF('Company Details'!$C$9="Yes",(VLOOKUP(Transaction!G531,'Service Details'!$D$5:$F$29,3)),0%),0)</f>
        <v>0</v>
      </c>
      <c r="N531" s="89">
        <f>IFERROR(IF('Company Details'!C537=(VLOOKUP(Transaction!F531,'Customer Details'!$B$3:$D$32,2)),0,L531*M531),0)</f>
        <v>0</v>
      </c>
      <c r="O531" s="92">
        <f>IFERROR(IF('Company Details'!C537=(VLOOKUP(Transaction!F531,'Customer Details'!$B$3:$D$32,2)),L531*M531/2,0),0)</f>
        <v>0</v>
      </c>
      <c r="P531" s="92">
        <f>IFERROR(IF('Company Details'!C537=(VLOOKUP(Transaction!F531,'Customer Details'!$B$3:$D$32,2)),L531*M531/2,0),0)</f>
        <v>0</v>
      </c>
      <c r="Q531" s="89">
        <f t="shared" si="35"/>
        <v>0</v>
      </c>
      <c r="R531" s="90">
        <f t="shared" si="36"/>
        <v>0</v>
      </c>
    </row>
    <row r="532" spans="1:18" x14ac:dyDescent="0.2">
      <c r="A532" s="73" t="str">
        <f t="shared" si="33"/>
        <v>-</v>
      </c>
      <c r="B532" s="73">
        <v>531</v>
      </c>
      <c r="C532" s="121"/>
      <c r="D532" s="9"/>
      <c r="E532" s="10"/>
      <c r="F532" s="11"/>
      <c r="G532" s="9"/>
      <c r="H532" s="86" t="str">
        <f>IFERROR(VLOOKUP(G532,'Service Details'!$D$5:$F$21,2,TRUE),"")</f>
        <v/>
      </c>
      <c r="I532" s="12"/>
      <c r="J532" s="13"/>
      <c r="K532" s="89">
        <f t="shared" si="34"/>
        <v>0</v>
      </c>
      <c r="L532" s="90">
        <v>0</v>
      </c>
      <c r="M532" s="91">
        <f>IFERROR(IF('Company Details'!$C$9="Yes",(VLOOKUP(Transaction!G532,'Service Details'!$D$5:$F$29,3)),0%),0)</f>
        <v>0</v>
      </c>
      <c r="N532" s="89">
        <f>IFERROR(IF('Company Details'!C538=(VLOOKUP(Transaction!F532,'Customer Details'!$B$3:$D$32,2)),0,L532*M532),0)</f>
        <v>0</v>
      </c>
      <c r="O532" s="92">
        <f>IFERROR(IF('Company Details'!C538=(VLOOKUP(Transaction!F532,'Customer Details'!$B$3:$D$32,2)),L532*M532/2,0),0)</f>
        <v>0</v>
      </c>
      <c r="P532" s="92">
        <f>IFERROR(IF('Company Details'!C538=(VLOOKUP(Transaction!F532,'Customer Details'!$B$3:$D$32,2)),L532*M532/2,0),0)</f>
        <v>0</v>
      </c>
      <c r="Q532" s="89">
        <f t="shared" si="35"/>
        <v>0</v>
      </c>
      <c r="R532" s="90">
        <f t="shared" si="36"/>
        <v>0</v>
      </c>
    </row>
    <row r="533" spans="1:18" x14ac:dyDescent="0.2">
      <c r="A533" s="73" t="str">
        <f t="shared" si="33"/>
        <v>-</v>
      </c>
      <c r="B533" s="73">
        <v>532</v>
      </c>
      <c r="C533" s="121"/>
      <c r="D533" s="9"/>
      <c r="E533" s="10"/>
      <c r="F533" s="11"/>
      <c r="G533" s="9"/>
      <c r="H533" s="86" t="str">
        <f>IFERROR(VLOOKUP(G533,'Service Details'!$D$5:$F$21,2,TRUE),"")</f>
        <v/>
      </c>
      <c r="I533" s="12"/>
      <c r="J533" s="13"/>
      <c r="K533" s="89">
        <f t="shared" si="34"/>
        <v>0</v>
      </c>
      <c r="L533" s="90">
        <v>0</v>
      </c>
      <c r="M533" s="91">
        <f>IFERROR(IF('Company Details'!$C$9="Yes",(VLOOKUP(Transaction!G533,'Service Details'!$D$5:$F$29,3)),0%),0)</f>
        <v>0</v>
      </c>
      <c r="N533" s="89">
        <f>IFERROR(IF('Company Details'!C539=(VLOOKUP(Transaction!F533,'Customer Details'!$B$3:$D$32,2)),0,L533*M533),0)</f>
        <v>0</v>
      </c>
      <c r="O533" s="92">
        <f>IFERROR(IF('Company Details'!C539=(VLOOKUP(Transaction!F533,'Customer Details'!$B$3:$D$32,2)),L533*M533/2,0),0)</f>
        <v>0</v>
      </c>
      <c r="P533" s="92">
        <f>IFERROR(IF('Company Details'!C539=(VLOOKUP(Transaction!F533,'Customer Details'!$B$3:$D$32,2)),L533*M533/2,0),0)</f>
        <v>0</v>
      </c>
      <c r="Q533" s="89">
        <f t="shared" si="35"/>
        <v>0</v>
      </c>
      <c r="R533" s="90">
        <f t="shared" si="36"/>
        <v>0</v>
      </c>
    </row>
    <row r="534" spans="1:18" x14ac:dyDescent="0.2">
      <c r="A534" s="73" t="str">
        <f t="shared" si="33"/>
        <v>-</v>
      </c>
      <c r="B534" s="73">
        <v>533</v>
      </c>
      <c r="C534" s="121"/>
      <c r="D534" s="9"/>
      <c r="E534" s="10"/>
      <c r="F534" s="11"/>
      <c r="G534" s="9"/>
      <c r="H534" s="86" t="str">
        <f>IFERROR(VLOOKUP(G534,'Service Details'!$D$5:$F$21,2,TRUE),"")</f>
        <v/>
      </c>
      <c r="I534" s="12"/>
      <c r="J534" s="13"/>
      <c r="K534" s="89">
        <f t="shared" si="34"/>
        <v>0</v>
      </c>
      <c r="L534" s="90">
        <v>0</v>
      </c>
      <c r="M534" s="91">
        <f>IFERROR(IF('Company Details'!$C$9="Yes",(VLOOKUP(Transaction!G534,'Service Details'!$D$5:$F$29,3)),0%),0)</f>
        <v>0</v>
      </c>
      <c r="N534" s="89">
        <f>IFERROR(IF('Company Details'!C540=(VLOOKUP(Transaction!F534,'Customer Details'!$B$3:$D$32,2)),0,L534*M534),0)</f>
        <v>0</v>
      </c>
      <c r="O534" s="92">
        <f>IFERROR(IF('Company Details'!C540=(VLOOKUP(Transaction!F534,'Customer Details'!$B$3:$D$32,2)),L534*M534/2,0),0)</f>
        <v>0</v>
      </c>
      <c r="P534" s="92">
        <f>IFERROR(IF('Company Details'!C540=(VLOOKUP(Transaction!F534,'Customer Details'!$B$3:$D$32,2)),L534*M534/2,0),0)</f>
        <v>0</v>
      </c>
      <c r="Q534" s="89">
        <f t="shared" si="35"/>
        <v>0</v>
      </c>
      <c r="R534" s="90">
        <f t="shared" si="36"/>
        <v>0</v>
      </c>
    </row>
    <row r="535" spans="1:18" x14ac:dyDescent="0.2">
      <c r="A535" s="73" t="str">
        <f t="shared" si="33"/>
        <v>-</v>
      </c>
      <c r="B535" s="73">
        <v>534</v>
      </c>
      <c r="C535" s="121"/>
      <c r="D535" s="9"/>
      <c r="E535" s="10"/>
      <c r="F535" s="11"/>
      <c r="G535" s="9"/>
      <c r="H535" s="86" t="str">
        <f>IFERROR(VLOOKUP(G535,'Service Details'!$D$5:$F$21,2,TRUE),"")</f>
        <v/>
      </c>
      <c r="I535" s="12"/>
      <c r="J535" s="13"/>
      <c r="K535" s="89">
        <f t="shared" si="34"/>
        <v>0</v>
      </c>
      <c r="L535" s="90">
        <v>0</v>
      </c>
      <c r="M535" s="91">
        <f>IFERROR(IF('Company Details'!$C$9="Yes",(VLOOKUP(Transaction!G535,'Service Details'!$D$5:$F$29,3)),0%),0)</f>
        <v>0</v>
      </c>
      <c r="N535" s="89">
        <f>IFERROR(IF('Company Details'!C541=(VLOOKUP(Transaction!F535,'Customer Details'!$B$3:$D$32,2)),0,L535*M535),0)</f>
        <v>0</v>
      </c>
      <c r="O535" s="92">
        <f>IFERROR(IF('Company Details'!C541=(VLOOKUP(Transaction!F535,'Customer Details'!$B$3:$D$32,2)),L535*M535/2,0),0)</f>
        <v>0</v>
      </c>
      <c r="P535" s="92">
        <f>IFERROR(IF('Company Details'!C541=(VLOOKUP(Transaction!F535,'Customer Details'!$B$3:$D$32,2)),L535*M535/2,0),0)</f>
        <v>0</v>
      </c>
      <c r="Q535" s="89">
        <f t="shared" si="35"/>
        <v>0</v>
      </c>
      <c r="R535" s="90">
        <f t="shared" si="36"/>
        <v>0</v>
      </c>
    </row>
    <row r="536" spans="1:18" x14ac:dyDescent="0.2">
      <c r="A536" s="73" t="str">
        <f t="shared" si="33"/>
        <v>-</v>
      </c>
      <c r="B536" s="73">
        <v>535</v>
      </c>
      <c r="C536" s="121"/>
      <c r="D536" s="9"/>
      <c r="E536" s="10"/>
      <c r="F536" s="11"/>
      <c r="G536" s="9"/>
      <c r="H536" s="86" t="str">
        <f>IFERROR(VLOOKUP(G536,'Service Details'!$D$5:$F$21,2,TRUE),"")</f>
        <v/>
      </c>
      <c r="I536" s="12"/>
      <c r="J536" s="13"/>
      <c r="K536" s="89">
        <f t="shared" si="34"/>
        <v>0</v>
      </c>
      <c r="L536" s="90">
        <v>0</v>
      </c>
      <c r="M536" s="91">
        <f>IFERROR(IF('Company Details'!$C$9="Yes",(VLOOKUP(Transaction!G536,'Service Details'!$D$5:$F$29,3)),0%),0)</f>
        <v>0</v>
      </c>
      <c r="N536" s="89">
        <f>IFERROR(IF('Company Details'!C542=(VLOOKUP(Transaction!F536,'Customer Details'!$B$3:$D$32,2)),0,L536*M536),0)</f>
        <v>0</v>
      </c>
      <c r="O536" s="92">
        <f>IFERROR(IF('Company Details'!C542=(VLOOKUP(Transaction!F536,'Customer Details'!$B$3:$D$32,2)),L536*M536/2,0),0)</f>
        <v>0</v>
      </c>
      <c r="P536" s="92">
        <f>IFERROR(IF('Company Details'!C542=(VLOOKUP(Transaction!F536,'Customer Details'!$B$3:$D$32,2)),L536*M536/2,0),0)</f>
        <v>0</v>
      </c>
      <c r="Q536" s="89">
        <f t="shared" si="35"/>
        <v>0</v>
      </c>
      <c r="R536" s="90">
        <f t="shared" si="36"/>
        <v>0</v>
      </c>
    </row>
    <row r="537" spans="1:18" x14ac:dyDescent="0.2">
      <c r="A537" s="73" t="str">
        <f t="shared" si="33"/>
        <v>-</v>
      </c>
      <c r="B537" s="73">
        <v>536</v>
      </c>
      <c r="C537" s="121"/>
      <c r="D537" s="9"/>
      <c r="E537" s="10"/>
      <c r="F537" s="11"/>
      <c r="G537" s="9"/>
      <c r="H537" s="86" t="str">
        <f>IFERROR(VLOOKUP(G537,'Service Details'!$D$5:$F$21,2,TRUE),"")</f>
        <v/>
      </c>
      <c r="I537" s="12"/>
      <c r="J537" s="13"/>
      <c r="K537" s="89">
        <f t="shared" si="34"/>
        <v>0</v>
      </c>
      <c r="L537" s="90">
        <v>0</v>
      </c>
      <c r="M537" s="91">
        <f>IFERROR(IF('Company Details'!$C$9="Yes",(VLOOKUP(Transaction!G537,'Service Details'!$D$5:$F$29,3)),0%),0)</f>
        <v>0</v>
      </c>
      <c r="N537" s="89">
        <f>IFERROR(IF('Company Details'!C543=(VLOOKUP(Transaction!F537,'Customer Details'!$B$3:$D$32,2)),0,L537*M537),0)</f>
        <v>0</v>
      </c>
      <c r="O537" s="92">
        <f>IFERROR(IF('Company Details'!C543=(VLOOKUP(Transaction!F537,'Customer Details'!$B$3:$D$32,2)),L537*M537/2,0),0)</f>
        <v>0</v>
      </c>
      <c r="P537" s="92">
        <f>IFERROR(IF('Company Details'!C543=(VLOOKUP(Transaction!F537,'Customer Details'!$B$3:$D$32,2)),L537*M537/2,0),0)</f>
        <v>0</v>
      </c>
      <c r="Q537" s="89">
        <f t="shared" si="35"/>
        <v>0</v>
      </c>
      <c r="R537" s="90">
        <f t="shared" si="36"/>
        <v>0</v>
      </c>
    </row>
    <row r="538" spans="1:18" x14ac:dyDescent="0.2">
      <c r="A538" s="73" t="str">
        <f t="shared" si="33"/>
        <v>-</v>
      </c>
      <c r="B538" s="73">
        <v>537</v>
      </c>
      <c r="C538" s="121"/>
      <c r="D538" s="9"/>
      <c r="E538" s="10"/>
      <c r="F538" s="11"/>
      <c r="G538" s="9"/>
      <c r="H538" s="86" t="str">
        <f>IFERROR(VLOOKUP(G538,'Service Details'!$D$5:$F$21,2,TRUE),"")</f>
        <v/>
      </c>
      <c r="I538" s="12"/>
      <c r="J538" s="13"/>
      <c r="K538" s="89">
        <f t="shared" si="34"/>
        <v>0</v>
      </c>
      <c r="L538" s="90">
        <v>0</v>
      </c>
      <c r="M538" s="91">
        <f>IFERROR(IF('Company Details'!$C$9="Yes",(VLOOKUP(Transaction!G538,'Service Details'!$D$5:$F$29,3)),0%),0)</f>
        <v>0</v>
      </c>
      <c r="N538" s="89">
        <f>IFERROR(IF('Company Details'!C544=(VLOOKUP(Transaction!F538,'Customer Details'!$B$3:$D$32,2)),0,L538*M538),0)</f>
        <v>0</v>
      </c>
      <c r="O538" s="92">
        <f>IFERROR(IF('Company Details'!C544=(VLOOKUP(Transaction!F538,'Customer Details'!$B$3:$D$32,2)),L538*M538/2,0),0)</f>
        <v>0</v>
      </c>
      <c r="P538" s="92">
        <f>IFERROR(IF('Company Details'!C544=(VLOOKUP(Transaction!F538,'Customer Details'!$B$3:$D$32,2)),L538*M538/2,0),0)</f>
        <v>0</v>
      </c>
      <c r="Q538" s="89">
        <f t="shared" si="35"/>
        <v>0</v>
      </c>
      <c r="R538" s="90">
        <f t="shared" si="36"/>
        <v>0</v>
      </c>
    </row>
    <row r="539" spans="1:18" x14ac:dyDescent="0.2">
      <c r="A539" s="73" t="str">
        <f t="shared" si="33"/>
        <v>-</v>
      </c>
      <c r="B539" s="73">
        <v>538</v>
      </c>
      <c r="C539" s="121"/>
      <c r="D539" s="9"/>
      <c r="E539" s="10"/>
      <c r="F539" s="11"/>
      <c r="G539" s="9"/>
      <c r="H539" s="86" t="str">
        <f>IFERROR(VLOOKUP(G539,'Service Details'!$D$5:$F$21,2,TRUE),"")</f>
        <v/>
      </c>
      <c r="I539" s="12"/>
      <c r="J539" s="13"/>
      <c r="K539" s="89">
        <f t="shared" si="34"/>
        <v>0</v>
      </c>
      <c r="L539" s="90">
        <v>0</v>
      </c>
      <c r="M539" s="91">
        <f>IFERROR(IF('Company Details'!$C$9="Yes",(VLOOKUP(Transaction!G539,'Service Details'!$D$5:$F$29,3)),0%),0)</f>
        <v>0</v>
      </c>
      <c r="N539" s="89">
        <f>IFERROR(IF('Company Details'!C545=(VLOOKUP(Transaction!F539,'Customer Details'!$B$3:$D$32,2)),0,L539*M539),0)</f>
        <v>0</v>
      </c>
      <c r="O539" s="92">
        <f>IFERROR(IF('Company Details'!C545=(VLOOKUP(Transaction!F539,'Customer Details'!$B$3:$D$32,2)),L539*M539/2,0),0)</f>
        <v>0</v>
      </c>
      <c r="P539" s="92">
        <f>IFERROR(IF('Company Details'!C545=(VLOOKUP(Transaction!F539,'Customer Details'!$B$3:$D$32,2)),L539*M539/2,0),0)</f>
        <v>0</v>
      </c>
      <c r="Q539" s="89">
        <f t="shared" si="35"/>
        <v>0</v>
      </c>
      <c r="R539" s="90">
        <f t="shared" si="36"/>
        <v>0</v>
      </c>
    </row>
    <row r="540" spans="1:18" x14ac:dyDescent="0.2">
      <c r="A540" s="73" t="str">
        <f t="shared" si="33"/>
        <v>-</v>
      </c>
      <c r="B540" s="73">
        <v>539</v>
      </c>
      <c r="C540" s="121"/>
      <c r="D540" s="9"/>
      <c r="E540" s="10"/>
      <c r="F540" s="11"/>
      <c r="G540" s="9"/>
      <c r="H540" s="86" t="str">
        <f>IFERROR(VLOOKUP(G540,'Service Details'!$D$5:$F$21,2,TRUE),"")</f>
        <v/>
      </c>
      <c r="I540" s="12"/>
      <c r="J540" s="13"/>
      <c r="K540" s="89">
        <f t="shared" si="34"/>
        <v>0</v>
      </c>
      <c r="L540" s="90">
        <v>0</v>
      </c>
      <c r="M540" s="91">
        <f>IFERROR(IF('Company Details'!$C$9="Yes",(VLOOKUP(Transaction!G540,'Service Details'!$D$5:$F$29,3)),0%),0)</f>
        <v>0</v>
      </c>
      <c r="N540" s="89">
        <f>IFERROR(IF('Company Details'!C546=(VLOOKUP(Transaction!F540,'Customer Details'!$B$3:$D$32,2)),0,L540*M540),0)</f>
        <v>0</v>
      </c>
      <c r="O540" s="92">
        <f>IFERROR(IF('Company Details'!C546=(VLOOKUP(Transaction!F540,'Customer Details'!$B$3:$D$32,2)),L540*M540/2,0),0)</f>
        <v>0</v>
      </c>
      <c r="P540" s="92">
        <f>IFERROR(IF('Company Details'!C546=(VLOOKUP(Transaction!F540,'Customer Details'!$B$3:$D$32,2)),L540*M540/2,0),0)</f>
        <v>0</v>
      </c>
      <c r="Q540" s="89">
        <f t="shared" si="35"/>
        <v>0</v>
      </c>
      <c r="R540" s="90">
        <f t="shared" si="36"/>
        <v>0</v>
      </c>
    </row>
    <row r="541" spans="1:18" x14ac:dyDescent="0.2">
      <c r="A541" s="73" t="str">
        <f t="shared" si="33"/>
        <v>-</v>
      </c>
      <c r="B541" s="73">
        <v>540</v>
      </c>
      <c r="C541" s="121"/>
      <c r="D541" s="9"/>
      <c r="E541" s="10"/>
      <c r="F541" s="11"/>
      <c r="G541" s="9"/>
      <c r="H541" s="86" t="str">
        <f>IFERROR(VLOOKUP(G541,'Service Details'!$D$5:$F$21,2,TRUE),"")</f>
        <v/>
      </c>
      <c r="I541" s="12"/>
      <c r="J541" s="13"/>
      <c r="K541" s="89">
        <f t="shared" si="34"/>
        <v>0</v>
      </c>
      <c r="L541" s="90">
        <v>0</v>
      </c>
      <c r="M541" s="91">
        <f>IFERROR(IF('Company Details'!$C$9="Yes",(VLOOKUP(Transaction!G541,'Service Details'!$D$5:$F$29,3)),0%),0)</f>
        <v>0</v>
      </c>
      <c r="N541" s="89">
        <f>IFERROR(IF('Company Details'!C547=(VLOOKUP(Transaction!F541,'Customer Details'!$B$3:$D$32,2)),0,L541*M541),0)</f>
        <v>0</v>
      </c>
      <c r="O541" s="92">
        <f>IFERROR(IF('Company Details'!C547=(VLOOKUP(Transaction!F541,'Customer Details'!$B$3:$D$32,2)),L541*M541/2,0),0)</f>
        <v>0</v>
      </c>
      <c r="P541" s="92">
        <f>IFERROR(IF('Company Details'!C547=(VLOOKUP(Transaction!F541,'Customer Details'!$B$3:$D$32,2)),L541*M541/2,0),0)</f>
        <v>0</v>
      </c>
      <c r="Q541" s="89">
        <f t="shared" si="35"/>
        <v>0</v>
      </c>
      <c r="R541" s="90">
        <f t="shared" si="36"/>
        <v>0</v>
      </c>
    </row>
    <row r="542" spans="1:18" x14ac:dyDescent="0.2">
      <c r="A542" s="73" t="str">
        <f t="shared" si="33"/>
        <v>-</v>
      </c>
      <c r="B542" s="73">
        <v>541</v>
      </c>
      <c r="C542" s="121"/>
      <c r="D542" s="9"/>
      <c r="E542" s="10"/>
      <c r="F542" s="11"/>
      <c r="G542" s="9"/>
      <c r="H542" s="86" t="str">
        <f>IFERROR(VLOOKUP(G542,'Service Details'!$D$5:$F$21,2,TRUE),"")</f>
        <v/>
      </c>
      <c r="I542" s="12"/>
      <c r="J542" s="13"/>
      <c r="K542" s="89">
        <f t="shared" si="34"/>
        <v>0</v>
      </c>
      <c r="L542" s="90">
        <v>0</v>
      </c>
      <c r="M542" s="91">
        <f>IFERROR(IF('Company Details'!$C$9="Yes",(VLOOKUP(Transaction!G542,'Service Details'!$D$5:$F$29,3)),0%),0)</f>
        <v>0</v>
      </c>
      <c r="N542" s="89">
        <f>IFERROR(IF('Company Details'!C548=(VLOOKUP(Transaction!F542,'Customer Details'!$B$3:$D$32,2)),0,L542*M542),0)</f>
        <v>0</v>
      </c>
      <c r="O542" s="92">
        <f>IFERROR(IF('Company Details'!C548=(VLOOKUP(Transaction!F542,'Customer Details'!$B$3:$D$32,2)),L542*M542/2,0),0)</f>
        <v>0</v>
      </c>
      <c r="P542" s="92">
        <f>IFERROR(IF('Company Details'!C548=(VLOOKUP(Transaction!F542,'Customer Details'!$B$3:$D$32,2)),L542*M542/2,0),0)</f>
        <v>0</v>
      </c>
      <c r="Q542" s="89">
        <f t="shared" si="35"/>
        <v>0</v>
      </c>
      <c r="R542" s="90">
        <f t="shared" si="36"/>
        <v>0</v>
      </c>
    </row>
    <row r="543" spans="1:18" x14ac:dyDescent="0.2">
      <c r="A543" s="73" t="str">
        <f t="shared" si="33"/>
        <v>-</v>
      </c>
      <c r="B543" s="73">
        <v>542</v>
      </c>
      <c r="C543" s="121"/>
      <c r="D543" s="9"/>
      <c r="E543" s="10"/>
      <c r="F543" s="11"/>
      <c r="G543" s="9"/>
      <c r="H543" s="86" t="str">
        <f>IFERROR(VLOOKUP(G543,'Service Details'!$D$5:$F$21,2,TRUE),"")</f>
        <v/>
      </c>
      <c r="I543" s="12"/>
      <c r="J543" s="13"/>
      <c r="K543" s="89">
        <f t="shared" si="34"/>
        <v>0</v>
      </c>
      <c r="L543" s="90">
        <v>0</v>
      </c>
      <c r="M543" s="91">
        <f>IFERROR(IF('Company Details'!$C$9="Yes",(VLOOKUP(Transaction!G543,'Service Details'!$D$5:$F$29,3)),0%),0)</f>
        <v>0</v>
      </c>
      <c r="N543" s="89">
        <f>IFERROR(IF('Company Details'!C549=(VLOOKUP(Transaction!F543,'Customer Details'!$B$3:$D$32,2)),0,L543*M543),0)</f>
        <v>0</v>
      </c>
      <c r="O543" s="92">
        <f>IFERROR(IF('Company Details'!C549=(VLOOKUP(Transaction!F543,'Customer Details'!$B$3:$D$32,2)),L543*M543/2,0),0)</f>
        <v>0</v>
      </c>
      <c r="P543" s="92">
        <f>IFERROR(IF('Company Details'!C549=(VLOOKUP(Transaction!F543,'Customer Details'!$B$3:$D$32,2)),L543*M543/2,0),0)</f>
        <v>0</v>
      </c>
      <c r="Q543" s="89">
        <f t="shared" si="35"/>
        <v>0</v>
      </c>
      <c r="R543" s="90">
        <f t="shared" si="36"/>
        <v>0</v>
      </c>
    </row>
    <row r="544" spans="1:18" x14ac:dyDescent="0.2">
      <c r="A544" s="73" t="str">
        <f t="shared" si="33"/>
        <v>-</v>
      </c>
      <c r="B544" s="73">
        <v>543</v>
      </c>
      <c r="C544" s="121"/>
      <c r="D544" s="9"/>
      <c r="E544" s="10"/>
      <c r="F544" s="11"/>
      <c r="G544" s="9"/>
      <c r="H544" s="86" t="str">
        <f>IFERROR(VLOOKUP(G544,'Service Details'!$D$5:$F$21,2,TRUE),"")</f>
        <v/>
      </c>
      <c r="I544" s="12"/>
      <c r="J544" s="13"/>
      <c r="K544" s="89">
        <f t="shared" si="34"/>
        <v>0</v>
      </c>
      <c r="L544" s="90">
        <v>0</v>
      </c>
      <c r="M544" s="91">
        <f>IFERROR(IF('Company Details'!$C$9="Yes",(VLOOKUP(Transaction!G544,'Service Details'!$D$5:$F$29,3)),0%),0)</f>
        <v>0</v>
      </c>
      <c r="N544" s="89">
        <f>IFERROR(IF('Company Details'!C550=(VLOOKUP(Transaction!F544,'Customer Details'!$B$3:$D$32,2)),0,L544*M544),0)</f>
        <v>0</v>
      </c>
      <c r="O544" s="92">
        <f>IFERROR(IF('Company Details'!C550=(VLOOKUP(Transaction!F544,'Customer Details'!$B$3:$D$32,2)),L544*M544/2,0),0)</f>
        <v>0</v>
      </c>
      <c r="P544" s="92">
        <f>IFERROR(IF('Company Details'!C550=(VLOOKUP(Transaction!F544,'Customer Details'!$B$3:$D$32,2)),L544*M544/2,0),0)</f>
        <v>0</v>
      </c>
      <c r="Q544" s="89">
        <f t="shared" si="35"/>
        <v>0</v>
      </c>
      <c r="R544" s="90">
        <f t="shared" si="36"/>
        <v>0</v>
      </c>
    </row>
    <row r="545" spans="1:18" x14ac:dyDescent="0.2">
      <c r="A545" s="73" t="str">
        <f t="shared" si="33"/>
        <v>-</v>
      </c>
      <c r="B545" s="73">
        <v>544</v>
      </c>
      <c r="C545" s="121"/>
      <c r="D545" s="9"/>
      <c r="E545" s="10"/>
      <c r="F545" s="11"/>
      <c r="G545" s="9"/>
      <c r="H545" s="86" t="str">
        <f>IFERROR(VLOOKUP(G545,'Service Details'!$D$5:$F$21,2,TRUE),"")</f>
        <v/>
      </c>
      <c r="I545" s="12"/>
      <c r="J545" s="13"/>
      <c r="K545" s="89">
        <f t="shared" si="34"/>
        <v>0</v>
      </c>
      <c r="L545" s="90">
        <v>0</v>
      </c>
      <c r="M545" s="91">
        <f>IFERROR(IF('Company Details'!$C$9="Yes",(VLOOKUP(Transaction!G545,'Service Details'!$D$5:$F$29,3)),0%),0)</f>
        <v>0</v>
      </c>
      <c r="N545" s="89">
        <f>IFERROR(IF('Company Details'!C551=(VLOOKUP(Transaction!F545,'Customer Details'!$B$3:$D$32,2)),0,L545*M545),0)</f>
        <v>0</v>
      </c>
      <c r="O545" s="92">
        <f>IFERROR(IF('Company Details'!C551=(VLOOKUP(Transaction!F545,'Customer Details'!$B$3:$D$32,2)),L545*M545/2,0),0)</f>
        <v>0</v>
      </c>
      <c r="P545" s="92">
        <f>IFERROR(IF('Company Details'!C551=(VLOOKUP(Transaction!F545,'Customer Details'!$B$3:$D$32,2)),L545*M545/2,0),0)</f>
        <v>0</v>
      </c>
      <c r="Q545" s="89">
        <f t="shared" si="35"/>
        <v>0</v>
      </c>
      <c r="R545" s="90">
        <f t="shared" si="36"/>
        <v>0</v>
      </c>
    </row>
    <row r="546" spans="1:18" x14ac:dyDescent="0.2">
      <c r="A546" s="73" t="str">
        <f t="shared" si="33"/>
        <v>-</v>
      </c>
      <c r="B546" s="73">
        <v>545</v>
      </c>
      <c r="C546" s="121"/>
      <c r="D546" s="9"/>
      <c r="E546" s="10"/>
      <c r="F546" s="11"/>
      <c r="G546" s="9"/>
      <c r="H546" s="86" t="str">
        <f>IFERROR(VLOOKUP(G546,'Service Details'!$D$5:$F$21,2,TRUE),"")</f>
        <v/>
      </c>
      <c r="I546" s="12"/>
      <c r="J546" s="13"/>
      <c r="K546" s="89">
        <f t="shared" si="34"/>
        <v>0</v>
      </c>
      <c r="L546" s="90">
        <v>0</v>
      </c>
      <c r="M546" s="91">
        <f>IFERROR(IF('Company Details'!$C$9="Yes",(VLOOKUP(Transaction!G546,'Service Details'!$D$5:$F$29,3)),0%),0)</f>
        <v>0</v>
      </c>
      <c r="N546" s="89">
        <f>IFERROR(IF('Company Details'!C552=(VLOOKUP(Transaction!F546,'Customer Details'!$B$3:$D$32,2)),0,L546*M546),0)</f>
        <v>0</v>
      </c>
      <c r="O546" s="92">
        <f>IFERROR(IF('Company Details'!C552=(VLOOKUP(Transaction!F546,'Customer Details'!$B$3:$D$32,2)),L546*M546/2,0),0)</f>
        <v>0</v>
      </c>
      <c r="P546" s="92">
        <f>IFERROR(IF('Company Details'!C552=(VLOOKUP(Transaction!F546,'Customer Details'!$B$3:$D$32,2)),L546*M546/2,0),0)</f>
        <v>0</v>
      </c>
      <c r="Q546" s="89">
        <f t="shared" si="35"/>
        <v>0</v>
      </c>
      <c r="R546" s="90">
        <f t="shared" si="36"/>
        <v>0</v>
      </c>
    </row>
    <row r="547" spans="1:18" x14ac:dyDescent="0.2">
      <c r="A547" s="73" t="str">
        <f t="shared" si="33"/>
        <v>-</v>
      </c>
      <c r="B547" s="73">
        <v>546</v>
      </c>
      <c r="C547" s="121"/>
      <c r="D547" s="9"/>
      <c r="E547" s="10"/>
      <c r="F547" s="11"/>
      <c r="G547" s="9"/>
      <c r="H547" s="86" t="str">
        <f>IFERROR(VLOOKUP(G547,'Service Details'!$D$5:$F$21,2,TRUE),"")</f>
        <v/>
      </c>
      <c r="I547" s="12"/>
      <c r="J547" s="13"/>
      <c r="K547" s="89">
        <f t="shared" si="34"/>
        <v>0</v>
      </c>
      <c r="L547" s="90">
        <v>0</v>
      </c>
      <c r="M547" s="91">
        <f>IFERROR(IF('Company Details'!$C$9="Yes",(VLOOKUP(Transaction!G547,'Service Details'!$D$5:$F$29,3)),0%),0)</f>
        <v>0</v>
      </c>
      <c r="N547" s="89">
        <f>IFERROR(IF('Company Details'!C553=(VLOOKUP(Transaction!F547,'Customer Details'!$B$3:$D$32,2)),0,L547*M547),0)</f>
        <v>0</v>
      </c>
      <c r="O547" s="92">
        <f>IFERROR(IF('Company Details'!C553=(VLOOKUP(Transaction!F547,'Customer Details'!$B$3:$D$32,2)),L547*M547/2,0),0)</f>
        <v>0</v>
      </c>
      <c r="P547" s="92">
        <f>IFERROR(IF('Company Details'!C553=(VLOOKUP(Transaction!F547,'Customer Details'!$B$3:$D$32,2)),L547*M547/2,0),0)</f>
        <v>0</v>
      </c>
      <c r="Q547" s="89">
        <f t="shared" si="35"/>
        <v>0</v>
      </c>
      <c r="R547" s="90">
        <f t="shared" si="36"/>
        <v>0</v>
      </c>
    </row>
    <row r="548" spans="1:18" x14ac:dyDescent="0.2">
      <c r="A548" s="73" t="str">
        <f t="shared" si="33"/>
        <v>-</v>
      </c>
      <c r="B548" s="73">
        <v>547</v>
      </c>
      <c r="C548" s="121"/>
      <c r="D548" s="9"/>
      <c r="E548" s="10"/>
      <c r="F548" s="11"/>
      <c r="G548" s="9"/>
      <c r="H548" s="86" t="str">
        <f>IFERROR(VLOOKUP(G548,'Service Details'!$D$5:$F$21,2,TRUE),"")</f>
        <v/>
      </c>
      <c r="I548" s="12"/>
      <c r="J548" s="13"/>
      <c r="K548" s="89">
        <f t="shared" si="34"/>
        <v>0</v>
      </c>
      <c r="L548" s="90">
        <v>0</v>
      </c>
      <c r="M548" s="91">
        <f>IFERROR(IF('Company Details'!$C$9="Yes",(VLOOKUP(Transaction!G548,'Service Details'!$D$5:$F$29,3)),0%),0)</f>
        <v>0</v>
      </c>
      <c r="N548" s="89">
        <f>IFERROR(IF('Company Details'!C554=(VLOOKUP(Transaction!F548,'Customer Details'!$B$3:$D$32,2)),0,L548*M548),0)</f>
        <v>0</v>
      </c>
      <c r="O548" s="92">
        <f>IFERROR(IF('Company Details'!C554=(VLOOKUP(Transaction!F548,'Customer Details'!$B$3:$D$32,2)),L548*M548/2,0),0)</f>
        <v>0</v>
      </c>
      <c r="P548" s="92">
        <f>IFERROR(IF('Company Details'!C554=(VLOOKUP(Transaction!F548,'Customer Details'!$B$3:$D$32,2)),L548*M548/2,0),0)</f>
        <v>0</v>
      </c>
      <c r="Q548" s="89">
        <f t="shared" si="35"/>
        <v>0</v>
      </c>
      <c r="R548" s="90">
        <f t="shared" si="36"/>
        <v>0</v>
      </c>
    </row>
    <row r="549" spans="1:18" x14ac:dyDescent="0.2">
      <c r="A549" s="73" t="str">
        <f t="shared" si="33"/>
        <v>-</v>
      </c>
      <c r="B549" s="73">
        <v>548</v>
      </c>
      <c r="C549" s="121"/>
      <c r="D549" s="9"/>
      <c r="E549" s="10"/>
      <c r="F549" s="11"/>
      <c r="G549" s="9"/>
      <c r="H549" s="86" t="str">
        <f>IFERROR(VLOOKUP(G549,'Service Details'!$D$5:$F$21,2,TRUE),"")</f>
        <v/>
      </c>
      <c r="I549" s="12"/>
      <c r="J549" s="13"/>
      <c r="K549" s="89">
        <f t="shared" si="34"/>
        <v>0</v>
      </c>
      <c r="L549" s="90">
        <v>0</v>
      </c>
      <c r="M549" s="91">
        <f>IFERROR(IF('Company Details'!$C$9="Yes",(VLOOKUP(Transaction!G549,'Service Details'!$D$5:$F$29,3)),0%),0)</f>
        <v>0</v>
      </c>
      <c r="N549" s="89">
        <f>IFERROR(IF('Company Details'!C555=(VLOOKUP(Transaction!F549,'Customer Details'!$B$3:$D$32,2)),0,L549*M549),0)</f>
        <v>0</v>
      </c>
      <c r="O549" s="92">
        <f>IFERROR(IF('Company Details'!C555=(VLOOKUP(Transaction!F549,'Customer Details'!$B$3:$D$32,2)),L549*M549/2,0),0)</f>
        <v>0</v>
      </c>
      <c r="P549" s="92">
        <f>IFERROR(IF('Company Details'!C555=(VLOOKUP(Transaction!F549,'Customer Details'!$B$3:$D$32,2)),L549*M549/2,0),0)</f>
        <v>0</v>
      </c>
      <c r="Q549" s="89">
        <f t="shared" si="35"/>
        <v>0</v>
      </c>
      <c r="R549" s="90">
        <f t="shared" si="36"/>
        <v>0</v>
      </c>
    </row>
    <row r="550" spans="1:18" x14ac:dyDescent="0.2">
      <c r="A550" s="73" t="str">
        <f t="shared" si="33"/>
        <v>-</v>
      </c>
      <c r="B550" s="73">
        <v>549</v>
      </c>
      <c r="C550" s="121"/>
      <c r="D550" s="9"/>
      <c r="E550" s="10"/>
      <c r="F550" s="11"/>
      <c r="G550" s="9"/>
      <c r="H550" s="86" t="str">
        <f>IFERROR(VLOOKUP(G550,'Service Details'!$D$5:$F$21,2,TRUE),"")</f>
        <v/>
      </c>
      <c r="I550" s="12"/>
      <c r="J550" s="13"/>
      <c r="K550" s="89">
        <f t="shared" si="34"/>
        <v>0</v>
      </c>
      <c r="L550" s="90">
        <v>0</v>
      </c>
      <c r="M550" s="91">
        <f>IFERROR(IF('Company Details'!$C$9="Yes",(VLOOKUP(Transaction!G550,'Service Details'!$D$5:$F$29,3)),0%),0)</f>
        <v>0</v>
      </c>
      <c r="N550" s="89">
        <f>IFERROR(IF('Company Details'!C556=(VLOOKUP(Transaction!F550,'Customer Details'!$B$3:$D$32,2)),0,L550*M550),0)</f>
        <v>0</v>
      </c>
      <c r="O550" s="92">
        <f>IFERROR(IF('Company Details'!C556=(VLOOKUP(Transaction!F550,'Customer Details'!$B$3:$D$32,2)),L550*M550/2,0),0)</f>
        <v>0</v>
      </c>
      <c r="P550" s="92">
        <f>IFERROR(IF('Company Details'!C556=(VLOOKUP(Transaction!F550,'Customer Details'!$B$3:$D$32,2)),L550*M550/2,0),0)</f>
        <v>0</v>
      </c>
      <c r="Q550" s="89">
        <f t="shared" si="35"/>
        <v>0</v>
      </c>
      <c r="R550" s="90">
        <f t="shared" si="36"/>
        <v>0</v>
      </c>
    </row>
    <row r="551" spans="1:18" x14ac:dyDescent="0.2">
      <c r="A551" s="73" t="str">
        <f t="shared" si="33"/>
        <v>-</v>
      </c>
      <c r="B551" s="73">
        <v>550</v>
      </c>
      <c r="C551" s="121"/>
      <c r="D551" s="9"/>
      <c r="E551" s="10"/>
      <c r="F551" s="11"/>
      <c r="G551" s="9"/>
      <c r="H551" s="86" t="str">
        <f>IFERROR(VLOOKUP(G551,'Service Details'!$D$5:$F$21,2,TRUE),"")</f>
        <v/>
      </c>
      <c r="I551" s="12"/>
      <c r="J551" s="13"/>
      <c r="K551" s="89">
        <f t="shared" si="34"/>
        <v>0</v>
      </c>
      <c r="L551" s="90">
        <v>0</v>
      </c>
      <c r="M551" s="91">
        <f>IFERROR(IF('Company Details'!$C$9="Yes",(VLOOKUP(Transaction!G551,'Service Details'!$D$5:$F$29,3)),0%),0)</f>
        <v>0</v>
      </c>
      <c r="N551" s="89">
        <f>IFERROR(IF('Company Details'!C557=(VLOOKUP(Transaction!F551,'Customer Details'!$B$3:$D$32,2)),0,L551*M551),0)</f>
        <v>0</v>
      </c>
      <c r="O551" s="92">
        <f>IFERROR(IF('Company Details'!C557=(VLOOKUP(Transaction!F551,'Customer Details'!$B$3:$D$32,2)),L551*M551/2,0),0)</f>
        <v>0</v>
      </c>
      <c r="P551" s="92">
        <f>IFERROR(IF('Company Details'!C557=(VLOOKUP(Transaction!F551,'Customer Details'!$B$3:$D$32,2)),L551*M551/2,0),0)</f>
        <v>0</v>
      </c>
      <c r="Q551" s="89">
        <f t="shared" si="35"/>
        <v>0</v>
      </c>
      <c r="R551" s="90">
        <f t="shared" si="36"/>
        <v>0</v>
      </c>
    </row>
    <row r="552" spans="1:18" x14ac:dyDescent="0.2">
      <c r="A552" s="73" t="str">
        <f t="shared" si="33"/>
        <v>-</v>
      </c>
      <c r="B552" s="73">
        <v>551</v>
      </c>
      <c r="C552" s="121"/>
      <c r="D552" s="9"/>
      <c r="E552" s="10"/>
      <c r="F552" s="11"/>
      <c r="G552" s="9"/>
      <c r="H552" s="86" t="str">
        <f>IFERROR(VLOOKUP(G552,'Service Details'!$D$5:$F$21,2,TRUE),"")</f>
        <v/>
      </c>
      <c r="I552" s="12"/>
      <c r="J552" s="13"/>
      <c r="K552" s="89">
        <f t="shared" si="34"/>
        <v>0</v>
      </c>
      <c r="L552" s="90">
        <v>0</v>
      </c>
      <c r="M552" s="91">
        <f>IFERROR(IF('Company Details'!$C$9="Yes",(VLOOKUP(Transaction!G552,'Service Details'!$D$5:$F$29,3)),0%),0)</f>
        <v>0</v>
      </c>
      <c r="N552" s="89">
        <f>IFERROR(IF('Company Details'!C558=(VLOOKUP(Transaction!F552,'Customer Details'!$B$3:$D$32,2)),0,L552*M552),0)</f>
        <v>0</v>
      </c>
      <c r="O552" s="92">
        <f>IFERROR(IF('Company Details'!C558=(VLOOKUP(Transaction!F552,'Customer Details'!$B$3:$D$32,2)),L552*M552/2,0),0)</f>
        <v>0</v>
      </c>
      <c r="P552" s="92">
        <f>IFERROR(IF('Company Details'!C558=(VLOOKUP(Transaction!F552,'Customer Details'!$B$3:$D$32,2)),L552*M552/2,0),0)</f>
        <v>0</v>
      </c>
      <c r="Q552" s="89">
        <f t="shared" si="35"/>
        <v>0</v>
      </c>
      <c r="R552" s="90">
        <f t="shared" si="36"/>
        <v>0</v>
      </c>
    </row>
    <row r="553" spans="1:18" x14ac:dyDescent="0.2">
      <c r="A553" s="73" t="str">
        <f t="shared" si="33"/>
        <v>-</v>
      </c>
      <c r="B553" s="73">
        <v>552</v>
      </c>
      <c r="C553" s="121"/>
      <c r="D553" s="9"/>
      <c r="E553" s="10"/>
      <c r="F553" s="11"/>
      <c r="G553" s="9"/>
      <c r="H553" s="86" t="str">
        <f>IFERROR(VLOOKUP(G553,'Service Details'!$D$5:$F$21,2,TRUE),"")</f>
        <v/>
      </c>
      <c r="I553" s="12"/>
      <c r="J553" s="13"/>
      <c r="K553" s="89">
        <f t="shared" si="34"/>
        <v>0</v>
      </c>
      <c r="L553" s="90">
        <v>0</v>
      </c>
      <c r="M553" s="91">
        <f>IFERROR(IF('Company Details'!$C$9="Yes",(VLOOKUP(Transaction!G553,'Service Details'!$D$5:$F$29,3)),0%),0)</f>
        <v>0</v>
      </c>
      <c r="N553" s="89">
        <f>IFERROR(IF('Company Details'!C559=(VLOOKUP(Transaction!F553,'Customer Details'!$B$3:$D$32,2)),0,L553*M553),0)</f>
        <v>0</v>
      </c>
      <c r="O553" s="92">
        <f>IFERROR(IF('Company Details'!C559=(VLOOKUP(Transaction!F553,'Customer Details'!$B$3:$D$32,2)),L553*M553/2,0),0)</f>
        <v>0</v>
      </c>
      <c r="P553" s="92">
        <f>IFERROR(IF('Company Details'!C559=(VLOOKUP(Transaction!F553,'Customer Details'!$B$3:$D$32,2)),L553*M553/2,0),0)</f>
        <v>0</v>
      </c>
      <c r="Q553" s="89">
        <f t="shared" si="35"/>
        <v>0</v>
      </c>
      <c r="R553" s="90">
        <f t="shared" si="36"/>
        <v>0</v>
      </c>
    </row>
    <row r="554" spans="1:18" x14ac:dyDescent="0.2">
      <c r="A554" s="73" t="str">
        <f t="shared" si="33"/>
        <v>-</v>
      </c>
      <c r="B554" s="73">
        <v>553</v>
      </c>
      <c r="C554" s="121"/>
      <c r="D554" s="9"/>
      <c r="E554" s="10"/>
      <c r="F554" s="11"/>
      <c r="G554" s="9"/>
      <c r="H554" s="86" t="str">
        <f>IFERROR(VLOOKUP(G554,'Service Details'!$D$5:$F$21,2,TRUE),"")</f>
        <v/>
      </c>
      <c r="I554" s="12"/>
      <c r="J554" s="13"/>
      <c r="K554" s="89">
        <f t="shared" si="34"/>
        <v>0</v>
      </c>
      <c r="L554" s="90">
        <v>0</v>
      </c>
      <c r="M554" s="91">
        <f>IFERROR(IF('Company Details'!$C$9="Yes",(VLOOKUP(Transaction!G554,'Service Details'!$D$5:$F$29,3)),0%),0)</f>
        <v>0</v>
      </c>
      <c r="N554" s="89">
        <f>IFERROR(IF('Company Details'!C560=(VLOOKUP(Transaction!F554,'Customer Details'!$B$3:$D$32,2)),0,L554*M554),0)</f>
        <v>0</v>
      </c>
      <c r="O554" s="92">
        <f>IFERROR(IF('Company Details'!C560=(VLOOKUP(Transaction!F554,'Customer Details'!$B$3:$D$32,2)),L554*M554/2,0),0)</f>
        <v>0</v>
      </c>
      <c r="P554" s="92">
        <f>IFERROR(IF('Company Details'!C560=(VLOOKUP(Transaction!F554,'Customer Details'!$B$3:$D$32,2)),L554*M554/2,0),0)</f>
        <v>0</v>
      </c>
      <c r="Q554" s="89">
        <f t="shared" si="35"/>
        <v>0</v>
      </c>
      <c r="R554" s="90">
        <f t="shared" si="36"/>
        <v>0</v>
      </c>
    </row>
    <row r="555" spans="1:18" x14ac:dyDescent="0.2">
      <c r="A555" s="73" t="str">
        <f t="shared" si="33"/>
        <v>-</v>
      </c>
      <c r="B555" s="73">
        <v>554</v>
      </c>
      <c r="C555" s="121"/>
      <c r="D555" s="9"/>
      <c r="E555" s="10"/>
      <c r="F555" s="11"/>
      <c r="G555" s="9"/>
      <c r="H555" s="86" t="str">
        <f>IFERROR(VLOOKUP(G555,'Service Details'!$D$5:$F$21,2,TRUE),"")</f>
        <v/>
      </c>
      <c r="I555" s="12"/>
      <c r="J555" s="13"/>
      <c r="K555" s="89">
        <f t="shared" si="34"/>
        <v>0</v>
      </c>
      <c r="L555" s="90">
        <v>0</v>
      </c>
      <c r="M555" s="91">
        <f>IFERROR(IF('Company Details'!$C$9="Yes",(VLOOKUP(Transaction!G555,'Service Details'!$D$5:$F$29,3)),0%),0)</f>
        <v>0</v>
      </c>
      <c r="N555" s="89">
        <f>IFERROR(IF('Company Details'!C561=(VLOOKUP(Transaction!F555,'Customer Details'!$B$3:$D$32,2)),0,L555*M555),0)</f>
        <v>0</v>
      </c>
      <c r="O555" s="92">
        <f>IFERROR(IF('Company Details'!C561=(VLOOKUP(Transaction!F555,'Customer Details'!$B$3:$D$32,2)),L555*M555/2,0),0)</f>
        <v>0</v>
      </c>
      <c r="P555" s="92">
        <f>IFERROR(IF('Company Details'!C561=(VLOOKUP(Transaction!F555,'Customer Details'!$B$3:$D$32,2)),L555*M555/2,0),0)</f>
        <v>0</v>
      </c>
      <c r="Q555" s="89">
        <f t="shared" si="35"/>
        <v>0</v>
      </c>
      <c r="R555" s="90">
        <f t="shared" si="36"/>
        <v>0</v>
      </c>
    </row>
    <row r="556" spans="1:18" x14ac:dyDescent="0.2">
      <c r="A556" s="73" t="str">
        <f t="shared" si="33"/>
        <v>-</v>
      </c>
      <c r="B556" s="73">
        <v>555</v>
      </c>
      <c r="C556" s="121"/>
      <c r="D556" s="9"/>
      <c r="E556" s="10"/>
      <c r="F556" s="11"/>
      <c r="G556" s="9"/>
      <c r="H556" s="86" t="str">
        <f>IFERROR(VLOOKUP(G556,'Service Details'!$D$5:$F$21,2,TRUE),"")</f>
        <v/>
      </c>
      <c r="I556" s="12"/>
      <c r="J556" s="13"/>
      <c r="K556" s="89">
        <f t="shared" si="34"/>
        <v>0</v>
      </c>
      <c r="L556" s="90">
        <v>0</v>
      </c>
      <c r="M556" s="91">
        <f>IFERROR(IF('Company Details'!$C$9="Yes",(VLOOKUP(Transaction!G556,'Service Details'!$D$5:$F$29,3)),0%),0)</f>
        <v>0</v>
      </c>
      <c r="N556" s="89">
        <f>IFERROR(IF('Company Details'!C562=(VLOOKUP(Transaction!F556,'Customer Details'!$B$3:$D$32,2)),0,L556*M556),0)</f>
        <v>0</v>
      </c>
      <c r="O556" s="92">
        <f>IFERROR(IF('Company Details'!C562=(VLOOKUP(Transaction!F556,'Customer Details'!$B$3:$D$32,2)),L556*M556/2,0),0)</f>
        <v>0</v>
      </c>
      <c r="P556" s="92">
        <f>IFERROR(IF('Company Details'!C562=(VLOOKUP(Transaction!F556,'Customer Details'!$B$3:$D$32,2)),L556*M556/2,0),0)</f>
        <v>0</v>
      </c>
      <c r="Q556" s="89">
        <f t="shared" si="35"/>
        <v>0</v>
      </c>
      <c r="R556" s="90">
        <f t="shared" si="36"/>
        <v>0</v>
      </c>
    </row>
    <row r="557" spans="1:18" x14ac:dyDescent="0.2">
      <c r="A557" s="73" t="str">
        <f t="shared" si="33"/>
        <v>-</v>
      </c>
      <c r="B557" s="73">
        <v>556</v>
      </c>
      <c r="C557" s="121"/>
      <c r="D557" s="9"/>
      <c r="E557" s="10"/>
      <c r="F557" s="11"/>
      <c r="G557" s="9"/>
      <c r="H557" s="86" t="str">
        <f>IFERROR(VLOOKUP(G557,'Service Details'!$D$5:$F$21,2,TRUE),"")</f>
        <v/>
      </c>
      <c r="I557" s="12"/>
      <c r="J557" s="13"/>
      <c r="K557" s="89">
        <f t="shared" si="34"/>
        <v>0</v>
      </c>
      <c r="L557" s="90">
        <v>0</v>
      </c>
      <c r="M557" s="91">
        <f>IFERROR(IF('Company Details'!$C$9="Yes",(VLOOKUP(Transaction!G557,'Service Details'!$D$5:$F$29,3)),0%),0)</f>
        <v>0</v>
      </c>
      <c r="N557" s="89">
        <f>IFERROR(IF('Company Details'!C563=(VLOOKUP(Transaction!F557,'Customer Details'!$B$3:$D$32,2)),0,L557*M557),0)</f>
        <v>0</v>
      </c>
      <c r="O557" s="92">
        <f>IFERROR(IF('Company Details'!C563=(VLOOKUP(Transaction!F557,'Customer Details'!$B$3:$D$32,2)),L557*M557/2,0),0)</f>
        <v>0</v>
      </c>
      <c r="P557" s="92">
        <f>IFERROR(IF('Company Details'!C563=(VLOOKUP(Transaction!F557,'Customer Details'!$B$3:$D$32,2)),L557*M557/2,0),0)</f>
        <v>0</v>
      </c>
      <c r="Q557" s="89">
        <f t="shared" si="35"/>
        <v>0</v>
      </c>
      <c r="R557" s="90">
        <f t="shared" si="36"/>
        <v>0</v>
      </c>
    </row>
    <row r="558" spans="1:18" x14ac:dyDescent="0.2">
      <c r="A558" s="73" t="str">
        <f t="shared" si="33"/>
        <v>-</v>
      </c>
      <c r="B558" s="73">
        <v>557</v>
      </c>
      <c r="C558" s="121"/>
      <c r="D558" s="9"/>
      <c r="E558" s="10"/>
      <c r="F558" s="11"/>
      <c r="G558" s="9"/>
      <c r="H558" s="86" t="str">
        <f>IFERROR(VLOOKUP(G558,'Service Details'!$D$5:$F$21,2,TRUE),"")</f>
        <v/>
      </c>
      <c r="I558" s="12"/>
      <c r="J558" s="13"/>
      <c r="K558" s="89">
        <f t="shared" si="34"/>
        <v>0</v>
      </c>
      <c r="L558" s="90">
        <v>0</v>
      </c>
      <c r="M558" s="91">
        <f>IFERROR(IF('Company Details'!$C$9="Yes",(VLOOKUP(Transaction!G558,'Service Details'!$D$5:$F$29,3)),0%),0)</f>
        <v>0</v>
      </c>
      <c r="N558" s="89">
        <f>IFERROR(IF('Company Details'!C564=(VLOOKUP(Transaction!F558,'Customer Details'!$B$3:$D$32,2)),0,L558*M558),0)</f>
        <v>0</v>
      </c>
      <c r="O558" s="92">
        <f>IFERROR(IF('Company Details'!C564=(VLOOKUP(Transaction!F558,'Customer Details'!$B$3:$D$32,2)),L558*M558/2,0),0)</f>
        <v>0</v>
      </c>
      <c r="P558" s="92">
        <f>IFERROR(IF('Company Details'!C564=(VLOOKUP(Transaction!F558,'Customer Details'!$B$3:$D$32,2)),L558*M558/2,0),0)</f>
        <v>0</v>
      </c>
      <c r="Q558" s="89">
        <f t="shared" si="35"/>
        <v>0</v>
      </c>
      <c r="R558" s="90">
        <f t="shared" si="36"/>
        <v>0</v>
      </c>
    </row>
    <row r="559" spans="1:18" x14ac:dyDescent="0.2">
      <c r="A559" s="73" t="str">
        <f t="shared" si="33"/>
        <v>-</v>
      </c>
      <c r="B559" s="73">
        <v>558</v>
      </c>
      <c r="C559" s="121"/>
      <c r="D559" s="9"/>
      <c r="E559" s="10"/>
      <c r="F559" s="11"/>
      <c r="G559" s="9"/>
      <c r="H559" s="86" t="str">
        <f>IFERROR(VLOOKUP(G559,'Service Details'!$D$5:$F$21,2,TRUE),"")</f>
        <v/>
      </c>
      <c r="I559" s="12"/>
      <c r="J559" s="13"/>
      <c r="K559" s="89">
        <f t="shared" si="34"/>
        <v>0</v>
      </c>
      <c r="L559" s="90">
        <v>0</v>
      </c>
      <c r="M559" s="91">
        <f>IFERROR(IF('Company Details'!$C$9="Yes",(VLOOKUP(Transaction!G559,'Service Details'!$D$5:$F$29,3)),0%),0)</f>
        <v>0</v>
      </c>
      <c r="N559" s="89">
        <f>IFERROR(IF('Company Details'!C565=(VLOOKUP(Transaction!F559,'Customer Details'!$B$3:$D$32,2)),0,L559*M559),0)</f>
        <v>0</v>
      </c>
      <c r="O559" s="92">
        <f>IFERROR(IF('Company Details'!C565=(VLOOKUP(Transaction!F559,'Customer Details'!$B$3:$D$32,2)),L559*M559/2,0),0)</f>
        <v>0</v>
      </c>
      <c r="P559" s="92">
        <f>IFERROR(IF('Company Details'!C565=(VLOOKUP(Transaction!F559,'Customer Details'!$B$3:$D$32,2)),L559*M559/2,0),0)</f>
        <v>0</v>
      </c>
      <c r="Q559" s="89">
        <f t="shared" si="35"/>
        <v>0</v>
      </c>
      <c r="R559" s="90">
        <f t="shared" si="36"/>
        <v>0</v>
      </c>
    </row>
    <row r="560" spans="1:18" x14ac:dyDescent="0.2">
      <c r="A560" s="73" t="str">
        <f t="shared" si="33"/>
        <v>-</v>
      </c>
      <c r="B560" s="73">
        <v>559</v>
      </c>
      <c r="C560" s="121"/>
      <c r="D560" s="9"/>
      <c r="E560" s="10"/>
      <c r="F560" s="11"/>
      <c r="G560" s="9"/>
      <c r="H560" s="86" t="str">
        <f>IFERROR(VLOOKUP(G560,'Service Details'!$D$5:$F$21,2,TRUE),"")</f>
        <v/>
      </c>
      <c r="I560" s="12"/>
      <c r="J560" s="13"/>
      <c r="K560" s="89">
        <f t="shared" si="34"/>
        <v>0</v>
      </c>
      <c r="L560" s="90">
        <v>0</v>
      </c>
      <c r="M560" s="91">
        <f>IFERROR(IF('Company Details'!$C$9="Yes",(VLOOKUP(Transaction!G560,'Service Details'!$D$5:$F$29,3)),0%),0)</f>
        <v>0</v>
      </c>
      <c r="N560" s="89">
        <f>IFERROR(IF('Company Details'!C566=(VLOOKUP(Transaction!F560,'Customer Details'!$B$3:$D$32,2)),0,L560*M560),0)</f>
        <v>0</v>
      </c>
      <c r="O560" s="92">
        <f>IFERROR(IF('Company Details'!C566=(VLOOKUP(Transaction!F560,'Customer Details'!$B$3:$D$32,2)),L560*M560/2,0),0)</f>
        <v>0</v>
      </c>
      <c r="P560" s="92">
        <f>IFERROR(IF('Company Details'!C566=(VLOOKUP(Transaction!F560,'Customer Details'!$B$3:$D$32,2)),L560*M560/2,0),0)</f>
        <v>0</v>
      </c>
      <c r="Q560" s="89">
        <f t="shared" si="35"/>
        <v>0</v>
      </c>
      <c r="R560" s="90">
        <f t="shared" si="36"/>
        <v>0</v>
      </c>
    </row>
    <row r="561" spans="1:18" x14ac:dyDescent="0.2">
      <c r="A561" s="73" t="str">
        <f t="shared" si="33"/>
        <v>-</v>
      </c>
      <c r="B561" s="73">
        <v>560</v>
      </c>
      <c r="C561" s="121"/>
      <c r="D561" s="9"/>
      <c r="E561" s="10"/>
      <c r="F561" s="11"/>
      <c r="G561" s="9"/>
      <c r="H561" s="86" t="str">
        <f>IFERROR(VLOOKUP(G561,'Service Details'!$D$5:$F$21,2,TRUE),"")</f>
        <v/>
      </c>
      <c r="I561" s="12"/>
      <c r="J561" s="13"/>
      <c r="K561" s="89">
        <f t="shared" si="34"/>
        <v>0</v>
      </c>
      <c r="L561" s="90">
        <v>0</v>
      </c>
      <c r="M561" s="91">
        <f>IFERROR(IF('Company Details'!$C$9="Yes",(VLOOKUP(Transaction!G561,'Service Details'!$D$5:$F$29,3)),0%),0)</f>
        <v>0</v>
      </c>
      <c r="N561" s="89">
        <f>IFERROR(IF('Company Details'!C567=(VLOOKUP(Transaction!F561,'Customer Details'!$B$3:$D$32,2)),0,L561*M561),0)</f>
        <v>0</v>
      </c>
      <c r="O561" s="92">
        <f>IFERROR(IF('Company Details'!C567=(VLOOKUP(Transaction!F561,'Customer Details'!$B$3:$D$32,2)),L561*M561/2,0),0)</f>
        <v>0</v>
      </c>
      <c r="P561" s="92">
        <f>IFERROR(IF('Company Details'!C567=(VLOOKUP(Transaction!F561,'Customer Details'!$B$3:$D$32,2)),L561*M561/2,0),0)</f>
        <v>0</v>
      </c>
      <c r="Q561" s="89">
        <f t="shared" si="35"/>
        <v>0</v>
      </c>
      <c r="R561" s="90">
        <f t="shared" si="36"/>
        <v>0</v>
      </c>
    </row>
    <row r="562" spans="1:18" x14ac:dyDescent="0.2">
      <c r="A562" s="73" t="str">
        <f t="shared" si="33"/>
        <v>-</v>
      </c>
      <c r="B562" s="73">
        <v>561</v>
      </c>
      <c r="C562" s="121"/>
      <c r="D562" s="9"/>
      <c r="E562" s="10"/>
      <c r="F562" s="11"/>
      <c r="G562" s="9"/>
      <c r="H562" s="86" t="str">
        <f>IFERROR(VLOOKUP(G562,'Service Details'!$D$5:$F$21,2,TRUE),"")</f>
        <v/>
      </c>
      <c r="I562" s="12"/>
      <c r="J562" s="13"/>
      <c r="K562" s="89">
        <f t="shared" si="34"/>
        <v>0</v>
      </c>
      <c r="L562" s="90">
        <v>0</v>
      </c>
      <c r="M562" s="91">
        <f>IFERROR(IF('Company Details'!$C$9="Yes",(VLOOKUP(Transaction!G562,'Service Details'!$D$5:$F$29,3)),0%),0)</f>
        <v>0</v>
      </c>
      <c r="N562" s="89">
        <f>IFERROR(IF('Company Details'!C568=(VLOOKUP(Transaction!F562,'Customer Details'!$B$3:$D$32,2)),0,L562*M562),0)</f>
        <v>0</v>
      </c>
      <c r="O562" s="92">
        <f>IFERROR(IF('Company Details'!C568=(VLOOKUP(Transaction!F562,'Customer Details'!$B$3:$D$32,2)),L562*M562/2,0),0)</f>
        <v>0</v>
      </c>
      <c r="P562" s="92">
        <f>IFERROR(IF('Company Details'!C568=(VLOOKUP(Transaction!F562,'Customer Details'!$B$3:$D$32,2)),L562*M562/2,0),0)</f>
        <v>0</v>
      </c>
      <c r="Q562" s="89">
        <f t="shared" si="35"/>
        <v>0</v>
      </c>
      <c r="R562" s="90">
        <f t="shared" si="36"/>
        <v>0</v>
      </c>
    </row>
    <row r="563" spans="1:18" x14ac:dyDescent="0.2">
      <c r="A563" s="73" t="str">
        <f t="shared" si="33"/>
        <v>-</v>
      </c>
      <c r="B563" s="73">
        <v>562</v>
      </c>
      <c r="C563" s="121"/>
      <c r="D563" s="9"/>
      <c r="E563" s="10"/>
      <c r="F563" s="11"/>
      <c r="G563" s="9"/>
      <c r="H563" s="86" t="str">
        <f>IFERROR(VLOOKUP(G563,'Service Details'!$D$5:$F$21,2,TRUE),"")</f>
        <v/>
      </c>
      <c r="I563" s="12"/>
      <c r="J563" s="13"/>
      <c r="K563" s="89">
        <f t="shared" si="34"/>
        <v>0</v>
      </c>
      <c r="L563" s="90">
        <v>0</v>
      </c>
      <c r="M563" s="91">
        <f>IFERROR(IF('Company Details'!$C$9="Yes",(VLOOKUP(Transaction!G563,'Service Details'!$D$5:$F$29,3)),0%),0)</f>
        <v>0</v>
      </c>
      <c r="N563" s="89">
        <f>IFERROR(IF('Company Details'!C569=(VLOOKUP(Transaction!F563,'Customer Details'!$B$3:$D$32,2)),0,L563*M563),0)</f>
        <v>0</v>
      </c>
      <c r="O563" s="92">
        <f>IFERROR(IF('Company Details'!C569=(VLOOKUP(Transaction!F563,'Customer Details'!$B$3:$D$32,2)),L563*M563/2,0),0)</f>
        <v>0</v>
      </c>
      <c r="P563" s="92">
        <f>IFERROR(IF('Company Details'!C569=(VLOOKUP(Transaction!F563,'Customer Details'!$B$3:$D$32,2)),L563*M563/2,0),0)</f>
        <v>0</v>
      </c>
      <c r="Q563" s="89">
        <f t="shared" si="35"/>
        <v>0</v>
      </c>
      <c r="R563" s="90">
        <f t="shared" si="36"/>
        <v>0</v>
      </c>
    </row>
    <row r="564" spans="1:18" x14ac:dyDescent="0.2">
      <c r="A564" s="73" t="str">
        <f t="shared" si="33"/>
        <v>-</v>
      </c>
      <c r="B564" s="73">
        <v>563</v>
      </c>
      <c r="C564" s="121"/>
      <c r="D564" s="9"/>
      <c r="E564" s="10"/>
      <c r="F564" s="11"/>
      <c r="G564" s="9"/>
      <c r="H564" s="86" t="str">
        <f>IFERROR(VLOOKUP(G564,'Service Details'!$D$5:$F$21,2,TRUE),"")</f>
        <v/>
      </c>
      <c r="I564" s="12"/>
      <c r="J564" s="13"/>
      <c r="K564" s="89">
        <f t="shared" si="34"/>
        <v>0</v>
      </c>
      <c r="L564" s="90">
        <v>0</v>
      </c>
      <c r="M564" s="91">
        <f>IFERROR(IF('Company Details'!$C$9="Yes",(VLOOKUP(Transaction!G564,'Service Details'!$D$5:$F$29,3)),0%),0)</f>
        <v>0</v>
      </c>
      <c r="N564" s="89">
        <f>IFERROR(IF('Company Details'!C570=(VLOOKUP(Transaction!F564,'Customer Details'!$B$3:$D$32,2)),0,L564*M564),0)</f>
        <v>0</v>
      </c>
      <c r="O564" s="92">
        <f>IFERROR(IF('Company Details'!C570=(VLOOKUP(Transaction!F564,'Customer Details'!$B$3:$D$32,2)),L564*M564/2,0),0)</f>
        <v>0</v>
      </c>
      <c r="P564" s="92">
        <f>IFERROR(IF('Company Details'!C570=(VLOOKUP(Transaction!F564,'Customer Details'!$B$3:$D$32,2)),L564*M564/2,0),0)</f>
        <v>0</v>
      </c>
      <c r="Q564" s="89">
        <f t="shared" si="35"/>
        <v>0</v>
      </c>
      <c r="R564" s="90">
        <f t="shared" si="36"/>
        <v>0</v>
      </c>
    </row>
    <row r="565" spans="1:18" x14ac:dyDescent="0.2">
      <c r="A565" s="73" t="str">
        <f t="shared" si="33"/>
        <v>-</v>
      </c>
      <c r="B565" s="73">
        <v>564</v>
      </c>
      <c r="C565" s="121"/>
      <c r="D565" s="9"/>
      <c r="E565" s="10"/>
      <c r="F565" s="11"/>
      <c r="G565" s="9"/>
      <c r="H565" s="86" t="str">
        <f>IFERROR(VLOOKUP(G565,'Service Details'!$D$5:$F$21,2,TRUE),"")</f>
        <v/>
      </c>
      <c r="I565" s="12"/>
      <c r="J565" s="13"/>
      <c r="K565" s="89">
        <f t="shared" si="34"/>
        <v>0</v>
      </c>
      <c r="L565" s="90">
        <v>0</v>
      </c>
      <c r="M565" s="91">
        <f>IFERROR(IF('Company Details'!$C$9="Yes",(VLOOKUP(Transaction!G565,'Service Details'!$D$5:$F$29,3)),0%),0)</f>
        <v>0</v>
      </c>
      <c r="N565" s="89">
        <f>IFERROR(IF('Company Details'!C571=(VLOOKUP(Transaction!F565,'Customer Details'!$B$3:$D$32,2)),0,L565*M565),0)</f>
        <v>0</v>
      </c>
      <c r="O565" s="92">
        <f>IFERROR(IF('Company Details'!C571=(VLOOKUP(Transaction!F565,'Customer Details'!$B$3:$D$32,2)),L565*M565/2,0),0)</f>
        <v>0</v>
      </c>
      <c r="P565" s="92">
        <f>IFERROR(IF('Company Details'!C571=(VLOOKUP(Transaction!F565,'Customer Details'!$B$3:$D$32,2)),L565*M565/2,0),0)</f>
        <v>0</v>
      </c>
      <c r="Q565" s="89">
        <f t="shared" si="35"/>
        <v>0</v>
      </c>
      <c r="R565" s="90">
        <f t="shared" si="36"/>
        <v>0</v>
      </c>
    </row>
    <row r="566" spans="1:18" x14ac:dyDescent="0.2">
      <c r="A566" s="73" t="str">
        <f t="shared" si="33"/>
        <v>-</v>
      </c>
      <c r="B566" s="73">
        <v>565</v>
      </c>
      <c r="C566" s="121"/>
      <c r="D566" s="9"/>
      <c r="E566" s="10"/>
      <c r="F566" s="11"/>
      <c r="G566" s="9"/>
      <c r="H566" s="86" t="str">
        <f>IFERROR(VLOOKUP(G566,'Service Details'!$D$5:$F$21,2,TRUE),"")</f>
        <v/>
      </c>
      <c r="I566" s="12"/>
      <c r="J566" s="13"/>
      <c r="K566" s="89">
        <f t="shared" si="34"/>
        <v>0</v>
      </c>
      <c r="L566" s="90">
        <v>0</v>
      </c>
      <c r="M566" s="91">
        <f>IFERROR(IF('Company Details'!$C$9="Yes",(VLOOKUP(Transaction!G566,'Service Details'!$D$5:$F$29,3)),0%),0)</f>
        <v>0</v>
      </c>
      <c r="N566" s="89">
        <f>IFERROR(IF('Company Details'!C572=(VLOOKUP(Transaction!F566,'Customer Details'!$B$3:$D$32,2)),0,L566*M566),0)</f>
        <v>0</v>
      </c>
      <c r="O566" s="92">
        <f>IFERROR(IF('Company Details'!C572=(VLOOKUP(Transaction!F566,'Customer Details'!$B$3:$D$32,2)),L566*M566/2,0),0)</f>
        <v>0</v>
      </c>
      <c r="P566" s="92">
        <f>IFERROR(IF('Company Details'!C572=(VLOOKUP(Transaction!F566,'Customer Details'!$B$3:$D$32,2)),L566*M566/2,0),0)</f>
        <v>0</v>
      </c>
      <c r="Q566" s="89">
        <f t="shared" si="35"/>
        <v>0</v>
      </c>
      <c r="R566" s="90">
        <f t="shared" si="36"/>
        <v>0</v>
      </c>
    </row>
    <row r="567" spans="1:18" x14ac:dyDescent="0.2">
      <c r="A567" s="73" t="str">
        <f t="shared" si="33"/>
        <v>-</v>
      </c>
      <c r="B567" s="73">
        <v>566</v>
      </c>
      <c r="C567" s="121"/>
      <c r="D567" s="9"/>
      <c r="E567" s="10"/>
      <c r="F567" s="11"/>
      <c r="G567" s="9"/>
      <c r="H567" s="86" t="str">
        <f>IFERROR(VLOOKUP(G567,'Service Details'!$D$5:$F$21,2,TRUE),"")</f>
        <v/>
      </c>
      <c r="I567" s="12"/>
      <c r="J567" s="13"/>
      <c r="K567" s="89">
        <f t="shared" si="34"/>
        <v>0</v>
      </c>
      <c r="L567" s="90">
        <v>0</v>
      </c>
      <c r="M567" s="91">
        <f>IFERROR(IF('Company Details'!$C$9="Yes",(VLOOKUP(Transaction!G567,'Service Details'!$D$5:$F$29,3)),0%),0)</f>
        <v>0</v>
      </c>
      <c r="N567" s="89">
        <f>IFERROR(IF('Company Details'!C573=(VLOOKUP(Transaction!F567,'Customer Details'!$B$3:$D$32,2)),0,L567*M567),0)</f>
        <v>0</v>
      </c>
      <c r="O567" s="92">
        <f>IFERROR(IF('Company Details'!C573=(VLOOKUP(Transaction!F567,'Customer Details'!$B$3:$D$32,2)),L567*M567/2,0),0)</f>
        <v>0</v>
      </c>
      <c r="P567" s="92">
        <f>IFERROR(IF('Company Details'!C573=(VLOOKUP(Transaction!F567,'Customer Details'!$B$3:$D$32,2)),L567*M567/2,0),0)</f>
        <v>0</v>
      </c>
      <c r="Q567" s="89">
        <f t="shared" si="35"/>
        <v>0</v>
      </c>
      <c r="R567" s="90">
        <f t="shared" si="36"/>
        <v>0</v>
      </c>
    </row>
    <row r="568" spans="1:18" x14ac:dyDescent="0.2">
      <c r="A568" s="73" t="str">
        <f t="shared" si="33"/>
        <v>-</v>
      </c>
      <c r="B568" s="73">
        <v>567</v>
      </c>
      <c r="C568" s="121"/>
      <c r="D568" s="9"/>
      <c r="E568" s="10"/>
      <c r="F568" s="11"/>
      <c r="G568" s="9"/>
      <c r="H568" s="86" t="str">
        <f>IFERROR(VLOOKUP(G568,'Service Details'!$D$5:$F$21,2,TRUE),"")</f>
        <v/>
      </c>
      <c r="I568" s="12"/>
      <c r="J568" s="13"/>
      <c r="K568" s="89">
        <f t="shared" si="34"/>
        <v>0</v>
      </c>
      <c r="L568" s="90">
        <v>0</v>
      </c>
      <c r="M568" s="91">
        <f>IFERROR(IF('Company Details'!$C$9="Yes",(VLOOKUP(Transaction!G568,'Service Details'!$D$5:$F$29,3)),0%),0)</f>
        <v>0</v>
      </c>
      <c r="N568" s="89">
        <f>IFERROR(IF('Company Details'!C574=(VLOOKUP(Transaction!F568,'Customer Details'!$B$3:$D$32,2)),0,L568*M568),0)</f>
        <v>0</v>
      </c>
      <c r="O568" s="92">
        <f>IFERROR(IF('Company Details'!C574=(VLOOKUP(Transaction!F568,'Customer Details'!$B$3:$D$32,2)),L568*M568/2,0),0)</f>
        <v>0</v>
      </c>
      <c r="P568" s="92">
        <f>IFERROR(IF('Company Details'!C574=(VLOOKUP(Transaction!F568,'Customer Details'!$B$3:$D$32,2)),L568*M568/2,0),0)</f>
        <v>0</v>
      </c>
      <c r="Q568" s="89">
        <f t="shared" si="35"/>
        <v>0</v>
      </c>
      <c r="R568" s="90">
        <f t="shared" si="36"/>
        <v>0</v>
      </c>
    </row>
    <row r="569" spans="1:18" x14ac:dyDescent="0.2">
      <c r="A569" s="73" t="str">
        <f t="shared" si="33"/>
        <v>-</v>
      </c>
      <c r="B569" s="73">
        <v>568</v>
      </c>
      <c r="C569" s="121"/>
      <c r="D569" s="9"/>
      <c r="E569" s="10"/>
      <c r="F569" s="11"/>
      <c r="G569" s="9"/>
      <c r="H569" s="86" t="str">
        <f>IFERROR(VLOOKUP(G569,'Service Details'!$D$5:$F$21,2,TRUE),"")</f>
        <v/>
      </c>
      <c r="I569" s="12"/>
      <c r="J569" s="13"/>
      <c r="K569" s="89">
        <f t="shared" si="34"/>
        <v>0</v>
      </c>
      <c r="L569" s="90">
        <v>0</v>
      </c>
      <c r="M569" s="91">
        <f>IFERROR(IF('Company Details'!$C$9="Yes",(VLOOKUP(Transaction!G569,'Service Details'!$D$5:$F$29,3)),0%),0)</f>
        <v>0</v>
      </c>
      <c r="N569" s="89">
        <f>IFERROR(IF('Company Details'!C575=(VLOOKUP(Transaction!F569,'Customer Details'!$B$3:$D$32,2)),0,L569*M569),0)</f>
        <v>0</v>
      </c>
      <c r="O569" s="92">
        <f>IFERROR(IF('Company Details'!C575=(VLOOKUP(Transaction!F569,'Customer Details'!$B$3:$D$32,2)),L569*M569/2,0),0)</f>
        <v>0</v>
      </c>
      <c r="P569" s="92">
        <f>IFERROR(IF('Company Details'!C575=(VLOOKUP(Transaction!F569,'Customer Details'!$B$3:$D$32,2)),L569*M569/2,0),0)</f>
        <v>0</v>
      </c>
      <c r="Q569" s="89">
        <f t="shared" si="35"/>
        <v>0</v>
      </c>
      <c r="R569" s="90">
        <f t="shared" si="36"/>
        <v>0</v>
      </c>
    </row>
    <row r="570" spans="1:18" x14ac:dyDescent="0.2">
      <c r="A570" s="73" t="str">
        <f t="shared" si="33"/>
        <v>-</v>
      </c>
      <c r="B570" s="73">
        <v>569</v>
      </c>
      <c r="C570" s="121"/>
      <c r="D570" s="9"/>
      <c r="E570" s="10"/>
      <c r="F570" s="11"/>
      <c r="G570" s="9"/>
      <c r="H570" s="86" t="str">
        <f>IFERROR(VLOOKUP(G570,'Service Details'!$D$5:$F$21,2,TRUE),"")</f>
        <v/>
      </c>
      <c r="I570" s="12"/>
      <c r="J570" s="13"/>
      <c r="K570" s="89">
        <f t="shared" si="34"/>
        <v>0</v>
      </c>
      <c r="L570" s="90">
        <v>0</v>
      </c>
      <c r="M570" s="91">
        <f>IFERROR(IF('Company Details'!$C$9="Yes",(VLOOKUP(Transaction!G570,'Service Details'!$D$5:$F$29,3)),0%),0)</f>
        <v>0</v>
      </c>
      <c r="N570" s="89">
        <f>IFERROR(IF('Company Details'!C576=(VLOOKUP(Transaction!F570,'Customer Details'!$B$3:$D$32,2)),0,L570*M570),0)</f>
        <v>0</v>
      </c>
      <c r="O570" s="92">
        <f>IFERROR(IF('Company Details'!C576=(VLOOKUP(Transaction!F570,'Customer Details'!$B$3:$D$32,2)),L570*M570/2,0),0)</f>
        <v>0</v>
      </c>
      <c r="P570" s="92">
        <f>IFERROR(IF('Company Details'!C576=(VLOOKUP(Transaction!F570,'Customer Details'!$B$3:$D$32,2)),L570*M570/2,0),0)</f>
        <v>0</v>
      </c>
      <c r="Q570" s="89">
        <f t="shared" si="35"/>
        <v>0</v>
      </c>
      <c r="R570" s="90">
        <f t="shared" si="36"/>
        <v>0</v>
      </c>
    </row>
    <row r="571" spans="1:18" x14ac:dyDescent="0.2">
      <c r="A571" s="73" t="str">
        <f t="shared" si="33"/>
        <v>-</v>
      </c>
      <c r="B571" s="73">
        <v>570</v>
      </c>
      <c r="C571" s="121"/>
      <c r="D571" s="9"/>
      <c r="E571" s="10"/>
      <c r="F571" s="11"/>
      <c r="G571" s="9"/>
      <c r="H571" s="86" t="str">
        <f>IFERROR(VLOOKUP(G571,'Service Details'!$D$5:$F$21,2,TRUE),"")</f>
        <v/>
      </c>
      <c r="I571" s="12"/>
      <c r="J571" s="13"/>
      <c r="K571" s="89">
        <f t="shared" si="34"/>
        <v>0</v>
      </c>
      <c r="L571" s="90">
        <v>0</v>
      </c>
      <c r="M571" s="91">
        <f>IFERROR(IF('Company Details'!$C$9="Yes",(VLOOKUP(Transaction!G571,'Service Details'!$D$5:$F$29,3)),0%),0)</f>
        <v>0</v>
      </c>
      <c r="N571" s="89">
        <f>IFERROR(IF('Company Details'!C577=(VLOOKUP(Transaction!F571,'Customer Details'!$B$3:$D$32,2)),0,L571*M571),0)</f>
        <v>0</v>
      </c>
      <c r="O571" s="92">
        <f>IFERROR(IF('Company Details'!C577=(VLOOKUP(Transaction!F571,'Customer Details'!$B$3:$D$32,2)),L571*M571/2,0),0)</f>
        <v>0</v>
      </c>
      <c r="P571" s="92">
        <f>IFERROR(IF('Company Details'!C577=(VLOOKUP(Transaction!F571,'Customer Details'!$B$3:$D$32,2)),L571*M571/2,0),0)</f>
        <v>0</v>
      </c>
      <c r="Q571" s="89">
        <f t="shared" si="35"/>
        <v>0</v>
      </c>
      <c r="R571" s="90">
        <f t="shared" si="36"/>
        <v>0</v>
      </c>
    </row>
    <row r="572" spans="1:18" x14ac:dyDescent="0.2">
      <c r="A572" s="73" t="str">
        <f t="shared" si="33"/>
        <v>-</v>
      </c>
      <c r="B572" s="73">
        <v>571</v>
      </c>
      <c r="C572" s="121"/>
      <c r="D572" s="9"/>
      <c r="E572" s="10"/>
      <c r="F572" s="11"/>
      <c r="G572" s="9"/>
      <c r="H572" s="86" t="str">
        <f>IFERROR(VLOOKUP(G572,'Service Details'!$D$5:$F$21,2,TRUE),"")</f>
        <v/>
      </c>
      <c r="I572" s="12"/>
      <c r="J572" s="13"/>
      <c r="K572" s="89">
        <f t="shared" si="34"/>
        <v>0</v>
      </c>
      <c r="L572" s="90">
        <v>0</v>
      </c>
      <c r="M572" s="91">
        <f>IFERROR(IF('Company Details'!$C$9="Yes",(VLOOKUP(Transaction!G572,'Service Details'!$D$5:$F$29,3)),0%),0)</f>
        <v>0</v>
      </c>
      <c r="N572" s="89">
        <f>IFERROR(IF('Company Details'!C578=(VLOOKUP(Transaction!F572,'Customer Details'!$B$3:$D$32,2)),0,L572*M572),0)</f>
        <v>0</v>
      </c>
      <c r="O572" s="92">
        <f>IFERROR(IF('Company Details'!C578=(VLOOKUP(Transaction!F572,'Customer Details'!$B$3:$D$32,2)),L572*M572/2,0),0)</f>
        <v>0</v>
      </c>
      <c r="P572" s="92">
        <f>IFERROR(IF('Company Details'!C578=(VLOOKUP(Transaction!F572,'Customer Details'!$B$3:$D$32,2)),L572*M572/2,0),0)</f>
        <v>0</v>
      </c>
      <c r="Q572" s="89">
        <f t="shared" si="35"/>
        <v>0</v>
      </c>
      <c r="R572" s="90">
        <f t="shared" si="36"/>
        <v>0</v>
      </c>
    </row>
    <row r="573" spans="1:18" x14ac:dyDescent="0.2">
      <c r="A573" s="73" t="str">
        <f t="shared" si="33"/>
        <v>-</v>
      </c>
      <c r="B573" s="73">
        <v>572</v>
      </c>
      <c r="C573" s="121"/>
      <c r="D573" s="9"/>
      <c r="E573" s="10"/>
      <c r="F573" s="11"/>
      <c r="G573" s="9"/>
      <c r="H573" s="86" t="str">
        <f>IFERROR(VLOOKUP(G573,'Service Details'!$D$5:$F$21,2,TRUE),"")</f>
        <v/>
      </c>
      <c r="I573" s="12"/>
      <c r="J573" s="13"/>
      <c r="K573" s="89">
        <f t="shared" si="34"/>
        <v>0</v>
      </c>
      <c r="L573" s="90">
        <v>0</v>
      </c>
      <c r="M573" s="91">
        <f>IFERROR(IF('Company Details'!$C$9="Yes",(VLOOKUP(Transaction!G573,'Service Details'!$D$5:$F$29,3)),0%),0)</f>
        <v>0</v>
      </c>
      <c r="N573" s="89">
        <f>IFERROR(IF('Company Details'!C579=(VLOOKUP(Transaction!F573,'Customer Details'!$B$3:$D$32,2)),0,L573*M573),0)</f>
        <v>0</v>
      </c>
      <c r="O573" s="92">
        <f>IFERROR(IF('Company Details'!C579=(VLOOKUP(Transaction!F573,'Customer Details'!$B$3:$D$32,2)),L573*M573/2,0),0)</f>
        <v>0</v>
      </c>
      <c r="P573" s="92">
        <f>IFERROR(IF('Company Details'!C579=(VLOOKUP(Transaction!F573,'Customer Details'!$B$3:$D$32,2)),L573*M573/2,0),0)</f>
        <v>0</v>
      </c>
      <c r="Q573" s="89">
        <f t="shared" si="35"/>
        <v>0</v>
      </c>
      <c r="R573" s="90">
        <f t="shared" si="36"/>
        <v>0</v>
      </c>
    </row>
    <row r="574" spans="1:18" x14ac:dyDescent="0.2">
      <c r="A574" s="73" t="str">
        <f t="shared" si="33"/>
        <v>-</v>
      </c>
      <c r="B574" s="73">
        <v>573</v>
      </c>
      <c r="C574" s="121"/>
      <c r="D574" s="9"/>
      <c r="E574" s="10"/>
      <c r="F574" s="11"/>
      <c r="G574" s="9"/>
      <c r="H574" s="86" t="str">
        <f>IFERROR(VLOOKUP(G574,'Service Details'!$D$5:$F$21,2,TRUE),"")</f>
        <v/>
      </c>
      <c r="I574" s="12"/>
      <c r="J574" s="13"/>
      <c r="K574" s="89">
        <f t="shared" si="34"/>
        <v>0</v>
      </c>
      <c r="L574" s="90">
        <v>0</v>
      </c>
      <c r="M574" s="91">
        <f>IFERROR(IF('Company Details'!$C$9="Yes",(VLOOKUP(Transaction!G574,'Service Details'!$D$5:$F$29,3)),0%),0)</f>
        <v>0</v>
      </c>
      <c r="N574" s="89">
        <f>IFERROR(IF('Company Details'!C580=(VLOOKUP(Transaction!F574,'Customer Details'!$B$3:$D$32,2)),0,L574*M574),0)</f>
        <v>0</v>
      </c>
      <c r="O574" s="92">
        <f>IFERROR(IF('Company Details'!C580=(VLOOKUP(Transaction!F574,'Customer Details'!$B$3:$D$32,2)),L574*M574/2,0),0)</f>
        <v>0</v>
      </c>
      <c r="P574" s="92">
        <f>IFERROR(IF('Company Details'!C580=(VLOOKUP(Transaction!F574,'Customer Details'!$B$3:$D$32,2)),L574*M574/2,0),0)</f>
        <v>0</v>
      </c>
      <c r="Q574" s="89">
        <f t="shared" si="35"/>
        <v>0</v>
      </c>
      <c r="R574" s="90">
        <f t="shared" si="36"/>
        <v>0</v>
      </c>
    </row>
    <row r="575" spans="1:18" x14ac:dyDescent="0.2">
      <c r="A575" s="73" t="str">
        <f t="shared" si="33"/>
        <v>-</v>
      </c>
      <c r="B575" s="73">
        <v>574</v>
      </c>
      <c r="C575" s="121"/>
      <c r="D575" s="9"/>
      <c r="E575" s="10"/>
      <c r="F575" s="11"/>
      <c r="G575" s="9"/>
      <c r="H575" s="86" t="str">
        <f>IFERROR(VLOOKUP(G575,'Service Details'!$D$5:$F$21,2,TRUE),"")</f>
        <v/>
      </c>
      <c r="I575" s="12"/>
      <c r="J575" s="13"/>
      <c r="K575" s="89">
        <f t="shared" si="34"/>
        <v>0</v>
      </c>
      <c r="L575" s="90">
        <v>0</v>
      </c>
      <c r="M575" s="91">
        <f>IFERROR(IF('Company Details'!$C$9="Yes",(VLOOKUP(Transaction!G575,'Service Details'!$D$5:$F$29,3)),0%),0)</f>
        <v>0</v>
      </c>
      <c r="N575" s="89">
        <f>IFERROR(IF('Company Details'!C581=(VLOOKUP(Transaction!F575,'Customer Details'!$B$3:$D$32,2)),0,L575*M575),0)</f>
        <v>0</v>
      </c>
      <c r="O575" s="92">
        <f>IFERROR(IF('Company Details'!C581=(VLOOKUP(Transaction!F575,'Customer Details'!$B$3:$D$32,2)),L575*M575/2,0),0)</f>
        <v>0</v>
      </c>
      <c r="P575" s="92">
        <f>IFERROR(IF('Company Details'!C581=(VLOOKUP(Transaction!F575,'Customer Details'!$B$3:$D$32,2)),L575*M575/2,0),0)</f>
        <v>0</v>
      </c>
      <c r="Q575" s="89">
        <f t="shared" si="35"/>
        <v>0</v>
      </c>
      <c r="R575" s="90">
        <f t="shared" si="36"/>
        <v>0</v>
      </c>
    </row>
    <row r="576" spans="1:18" x14ac:dyDescent="0.2">
      <c r="A576" s="73" t="str">
        <f t="shared" si="33"/>
        <v>-</v>
      </c>
      <c r="B576" s="73">
        <v>575</v>
      </c>
      <c r="C576" s="121"/>
      <c r="D576" s="9"/>
      <c r="E576" s="10"/>
      <c r="F576" s="11"/>
      <c r="G576" s="9"/>
      <c r="H576" s="86" t="str">
        <f>IFERROR(VLOOKUP(G576,'Service Details'!$D$5:$F$21,2,TRUE),"")</f>
        <v/>
      </c>
      <c r="I576" s="12"/>
      <c r="J576" s="13"/>
      <c r="K576" s="89">
        <f t="shared" si="34"/>
        <v>0</v>
      </c>
      <c r="L576" s="90">
        <v>0</v>
      </c>
      <c r="M576" s="91">
        <f>IFERROR(IF('Company Details'!$C$9="Yes",(VLOOKUP(Transaction!G576,'Service Details'!$D$5:$F$29,3)),0%),0)</f>
        <v>0</v>
      </c>
      <c r="N576" s="89">
        <f>IFERROR(IF('Company Details'!C582=(VLOOKUP(Transaction!F576,'Customer Details'!$B$3:$D$32,2)),0,L576*M576),0)</f>
        <v>0</v>
      </c>
      <c r="O576" s="92">
        <f>IFERROR(IF('Company Details'!C582=(VLOOKUP(Transaction!F576,'Customer Details'!$B$3:$D$32,2)),L576*M576/2,0),0)</f>
        <v>0</v>
      </c>
      <c r="P576" s="92">
        <f>IFERROR(IF('Company Details'!C582=(VLOOKUP(Transaction!F576,'Customer Details'!$B$3:$D$32,2)),L576*M576/2,0),0)</f>
        <v>0</v>
      </c>
      <c r="Q576" s="89">
        <f t="shared" si="35"/>
        <v>0</v>
      </c>
      <c r="R576" s="90">
        <f t="shared" si="36"/>
        <v>0</v>
      </c>
    </row>
    <row r="577" spans="1:18" x14ac:dyDescent="0.2">
      <c r="A577" s="73" t="str">
        <f t="shared" si="33"/>
        <v>-</v>
      </c>
      <c r="B577" s="73">
        <v>576</v>
      </c>
      <c r="C577" s="121"/>
      <c r="D577" s="9"/>
      <c r="E577" s="10"/>
      <c r="F577" s="11"/>
      <c r="G577" s="9"/>
      <c r="H577" s="86" t="str">
        <f>IFERROR(VLOOKUP(G577,'Service Details'!$D$5:$F$21,2,TRUE),"")</f>
        <v/>
      </c>
      <c r="I577" s="12"/>
      <c r="J577" s="13"/>
      <c r="K577" s="89">
        <f t="shared" si="34"/>
        <v>0</v>
      </c>
      <c r="L577" s="90">
        <v>0</v>
      </c>
      <c r="M577" s="91">
        <f>IFERROR(IF('Company Details'!$C$9="Yes",(VLOOKUP(Transaction!G577,'Service Details'!$D$5:$F$29,3)),0%),0)</f>
        <v>0</v>
      </c>
      <c r="N577" s="89">
        <f>IFERROR(IF('Company Details'!C583=(VLOOKUP(Transaction!F577,'Customer Details'!$B$3:$D$32,2)),0,L577*M577),0)</f>
        <v>0</v>
      </c>
      <c r="O577" s="92">
        <f>IFERROR(IF('Company Details'!C583=(VLOOKUP(Transaction!F577,'Customer Details'!$B$3:$D$32,2)),L577*M577/2,0),0)</f>
        <v>0</v>
      </c>
      <c r="P577" s="92">
        <f>IFERROR(IF('Company Details'!C583=(VLOOKUP(Transaction!F577,'Customer Details'!$B$3:$D$32,2)),L577*M577/2,0),0)</f>
        <v>0</v>
      </c>
      <c r="Q577" s="89">
        <f t="shared" si="35"/>
        <v>0</v>
      </c>
      <c r="R577" s="90">
        <f t="shared" si="36"/>
        <v>0</v>
      </c>
    </row>
    <row r="578" spans="1:18" x14ac:dyDescent="0.2">
      <c r="A578" s="73" t="str">
        <f t="shared" ref="A578:A641" si="37">C578&amp;"-"&amp;D578</f>
        <v>-</v>
      </c>
      <c r="B578" s="73">
        <v>577</v>
      </c>
      <c r="C578" s="121"/>
      <c r="D578" s="9"/>
      <c r="E578" s="10"/>
      <c r="F578" s="11"/>
      <c r="G578" s="9"/>
      <c r="H578" s="86" t="str">
        <f>IFERROR(VLOOKUP(G578,'Service Details'!$D$5:$F$21,2,TRUE),"")</f>
        <v/>
      </c>
      <c r="I578" s="12"/>
      <c r="J578" s="13"/>
      <c r="K578" s="89">
        <f t="shared" si="34"/>
        <v>0</v>
      </c>
      <c r="L578" s="90">
        <v>0</v>
      </c>
      <c r="M578" s="91">
        <f>IFERROR(IF('Company Details'!$C$9="Yes",(VLOOKUP(Transaction!G578,'Service Details'!$D$5:$F$29,3)),0%),0)</f>
        <v>0</v>
      </c>
      <c r="N578" s="89">
        <f>IFERROR(IF('Company Details'!C584=(VLOOKUP(Transaction!F578,'Customer Details'!$B$3:$D$32,2)),0,L578*M578),0)</f>
        <v>0</v>
      </c>
      <c r="O578" s="92">
        <f>IFERROR(IF('Company Details'!C584=(VLOOKUP(Transaction!F578,'Customer Details'!$B$3:$D$32,2)),L578*M578/2,0),0)</f>
        <v>0</v>
      </c>
      <c r="P578" s="92">
        <f>IFERROR(IF('Company Details'!C584=(VLOOKUP(Transaction!F578,'Customer Details'!$B$3:$D$32,2)),L578*M578/2,0),0)</f>
        <v>0</v>
      </c>
      <c r="Q578" s="89">
        <f t="shared" si="35"/>
        <v>0</v>
      </c>
      <c r="R578" s="90">
        <f t="shared" si="36"/>
        <v>0</v>
      </c>
    </row>
    <row r="579" spans="1:18" x14ac:dyDescent="0.2">
      <c r="A579" s="73" t="str">
        <f t="shared" si="37"/>
        <v>-</v>
      </c>
      <c r="B579" s="73">
        <v>578</v>
      </c>
      <c r="C579" s="121"/>
      <c r="D579" s="9"/>
      <c r="E579" s="10"/>
      <c r="F579" s="11"/>
      <c r="G579" s="9"/>
      <c r="H579" s="86" t="str">
        <f>IFERROR(VLOOKUP(G579,'Service Details'!$D$5:$F$21,2,TRUE),"")</f>
        <v/>
      </c>
      <c r="I579" s="12"/>
      <c r="J579" s="13"/>
      <c r="K579" s="89">
        <f t="shared" ref="K579:K642" si="38">+I579*J579</f>
        <v>0</v>
      </c>
      <c r="L579" s="90">
        <v>0</v>
      </c>
      <c r="M579" s="91">
        <f>IFERROR(IF('Company Details'!$C$9="Yes",(VLOOKUP(Transaction!G579,'Service Details'!$D$5:$F$29,3)),0%),0)</f>
        <v>0</v>
      </c>
      <c r="N579" s="89">
        <f>IFERROR(IF('Company Details'!C585=(VLOOKUP(Transaction!F579,'Customer Details'!$B$3:$D$32,2)),0,L579*M579),0)</f>
        <v>0</v>
      </c>
      <c r="O579" s="92">
        <f>IFERROR(IF('Company Details'!C585=(VLOOKUP(Transaction!F579,'Customer Details'!$B$3:$D$32,2)),L579*M579/2,0),0)</f>
        <v>0</v>
      </c>
      <c r="P579" s="92">
        <f>IFERROR(IF('Company Details'!C585=(VLOOKUP(Transaction!F579,'Customer Details'!$B$3:$D$32,2)),L579*M579/2,0),0)</f>
        <v>0</v>
      </c>
      <c r="Q579" s="89">
        <f t="shared" ref="Q579:Q642" si="39">+N579+O579+P579</f>
        <v>0</v>
      </c>
      <c r="R579" s="90">
        <f t="shared" ref="R579:R642" si="40">+L579+Q579</f>
        <v>0</v>
      </c>
    </row>
    <row r="580" spans="1:18" x14ac:dyDescent="0.2">
      <c r="A580" s="73" t="str">
        <f t="shared" si="37"/>
        <v>-</v>
      </c>
      <c r="B580" s="73">
        <v>579</v>
      </c>
      <c r="C580" s="121"/>
      <c r="D580" s="9"/>
      <c r="E580" s="10"/>
      <c r="F580" s="11"/>
      <c r="G580" s="9"/>
      <c r="H580" s="86" t="str">
        <f>IFERROR(VLOOKUP(G580,'Service Details'!$D$5:$F$21,2,TRUE),"")</f>
        <v/>
      </c>
      <c r="I580" s="12"/>
      <c r="J580" s="13"/>
      <c r="K580" s="89">
        <f t="shared" si="38"/>
        <v>0</v>
      </c>
      <c r="L580" s="90">
        <v>0</v>
      </c>
      <c r="M580" s="91">
        <f>IFERROR(IF('Company Details'!$C$9="Yes",(VLOOKUP(Transaction!G580,'Service Details'!$D$5:$F$29,3)),0%),0)</f>
        <v>0</v>
      </c>
      <c r="N580" s="89">
        <f>IFERROR(IF('Company Details'!C586=(VLOOKUP(Transaction!F580,'Customer Details'!$B$3:$D$32,2)),0,L580*M580),0)</f>
        <v>0</v>
      </c>
      <c r="O580" s="92">
        <f>IFERROR(IF('Company Details'!C586=(VLOOKUP(Transaction!F580,'Customer Details'!$B$3:$D$32,2)),L580*M580/2,0),0)</f>
        <v>0</v>
      </c>
      <c r="P580" s="92">
        <f>IFERROR(IF('Company Details'!C586=(VLOOKUP(Transaction!F580,'Customer Details'!$B$3:$D$32,2)),L580*M580/2,0),0)</f>
        <v>0</v>
      </c>
      <c r="Q580" s="89">
        <f t="shared" si="39"/>
        <v>0</v>
      </c>
      <c r="R580" s="90">
        <f t="shared" si="40"/>
        <v>0</v>
      </c>
    </row>
    <row r="581" spans="1:18" x14ac:dyDescent="0.2">
      <c r="A581" s="73" t="str">
        <f t="shared" si="37"/>
        <v>-</v>
      </c>
      <c r="B581" s="73">
        <v>580</v>
      </c>
      <c r="C581" s="121"/>
      <c r="D581" s="9"/>
      <c r="E581" s="10"/>
      <c r="F581" s="11"/>
      <c r="G581" s="9"/>
      <c r="H581" s="86" t="str">
        <f>IFERROR(VLOOKUP(G581,'Service Details'!$D$5:$F$21,2,TRUE),"")</f>
        <v/>
      </c>
      <c r="I581" s="12"/>
      <c r="J581" s="13"/>
      <c r="K581" s="89">
        <f t="shared" si="38"/>
        <v>0</v>
      </c>
      <c r="L581" s="90">
        <v>0</v>
      </c>
      <c r="M581" s="91">
        <f>IFERROR(IF('Company Details'!$C$9="Yes",(VLOOKUP(Transaction!G581,'Service Details'!$D$5:$F$29,3)),0%),0)</f>
        <v>0</v>
      </c>
      <c r="N581" s="89">
        <f>IFERROR(IF('Company Details'!C587=(VLOOKUP(Transaction!F581,'Customer Details'!$B$3:$D$32,2)),0,L581*M581),0)</f>
        <v>0</v>
      </c>
      <c r="O581" s="92">
        <f>IFERROR(IF('Company Details'!C587=(VLOOKUP(Transaction!F581,'Customer Details'!$B$3:$D$32,2)),L581*M581/2,0),0)</f>
        <v>0</v>
      </c>
      <c r="P581" s="92">
        <f>IFERROR(IF('Company Details'!C587=(VLOOKUP(Transaction!F581,'Customer Details'!$B$3:$D$32,2)),L581*M581/2,0),0)</f>
        <v>0</v>
      </c>
      <c r="Q581" s="89">
        <f t="shared" si="39"/>
        <v>0</v>
      </c>
      <c r="R581" s="90">
        <f t="shared" si="40"/>
        <v>0</v>
      </c>
    </row>
    <row r="582" spans="1:18" x14ac:dyDescent="0.2">
      <c r="A582" s="73" t="str">
        <f t="shared" si="37"/>
        <v>-</v>
      </c>
      <c r="B582" s="73">
        <v>581</v>
      </c>
      <c r="C582" s="121"/>
      <c r="D582" s="9"/>
      <c r="E582" s="10"/>
      <c r="F582" s="11"/>
      <c r="G582" s="9"/>
      <c r="H582" s="86" t="str">
        <f>IFERROR(VLOOKUP(G582,'Service Details'!$D$5:$F$21,2,TRUE),"")</f>
        <v/>
      </c>
      <c r="I582" s="12"/>
      <c r="J582" s="13"/>
      <c r="K582" s="89">
        <f t="shared" si="38"/>
        <v>0</v>
      </c>
      <c r="L582" s="90">
        <v>0</v>
      </c>
      <c r="M582" s="91">
        <f>IFERROR(IF('Company Details'!$C$9="Yes",(VLOOKUP(Transaction!G582,'Service Details'!$D$5:$F$29,3)),0%),0)</f>
        <v>0</v>
      </c>
      <c r="N582" s="89">
        <f>IFERROR(IF('Company Details'!C588=(VLOOKUP(Transaction!F582,'Customer Details'!$B$3:$D$32,2)),0,L582*M582),0)</f>
        <v>0</v>
      </c>
      <c r="O582" s="92">
        <f>IFERROR(IF('Company Details'!C588=(VLOOKUP(Transaction!F582,'Customer Details'!$B$3:$D$32,2)),L582*M582/2,0),0)</f>
        <v>0</v>
      </c>
      <c r="P582" s="92">
        <f>IFERROR(IF('Company Details'!C588=(VLOOKUP(Transaction!F582,'Customer Details'!$B$3:$D$32,2)),L582*M582/2,0),0)</f>
        <v>0</v>
      </c>
      <c r="Q582" s="89">
        <f t="shared" si="39"/>
        <v>0</v>
      </c>
      <c r="R582" s="90">
        <f t="shared" si="40"/>
        <v>0</v>
      </c>
    </row>
    <row r="583" spans="1:18" x14ac:dyDescent="0.2">
      <c r="A583" s="73" t="str">
        <f t="shared" si="37"/>
        <v>-</v>
      </c>
      <c r="B583" s="73">
        <v>582</v>
      </c>
      <c r="C583" s="121"/>
      <c r="D583" s="9"/>
      <c r="E583" s="10"/>
      <c r="F583" s="11"/>
      <c r="G583" s="9"/>
      <c r="H583" s="86" t="str">
        <f>IFERROR(VLOOKUP(G583,'Service Details'!$D$5:$F$21,2,TRUE),"")</f>
        <v/>
      </c>
      <c r="I583" s="12"/>
      <c r="J583" s="13"/>
      <c r="K583" s="89">
        <f t="shared" si="38"/>
        <v>0</v>
      </c>
      <c r="L583" s="90">
        <v>0</v>
      </c>
      <c r="M583" s="91">
        <f>IFERROR(IF('Company Details'!$C$9="Yes",(VLOOKUP(Transaction!G583,'Service Details'!$D$5:$F$29,3)),0%),0)</f>
        <v>0</v>
      </c>
      <c r="N583" s="89">
        <f>IFERROR(IF('Company Details'!C589=(VLOOKUP(Transaction!F583,'Customer Details'!$B$3:$D$32,2)),0,L583*M583),0)</f>
        <v>0</v>
      </c>
      <c r="O583" s="92">
        <f>IFERROR(IF('Company Details'!C589=(VLOOKUP(Transaction!F583,'Customer Details'!$B$3:$D$32,2)),L583*M583/2,0),0)</f>
        <v>0</v>
      </c>
      <c r="P583" s="92">
        <f>IFERROR(IF('Company Details'!C589=(VLOOKUP(Transaction!F583,'Customer Details'!$B$3:$D$32,2)),L583*M583/2,0),0)</f>
        <v>0</v>
      </c>
      <c r="Q583" s="89">
        <f t="shared" si="39"/>
        <v>0</v>
      </c>
      <c r="R583" s="90">
        <f t="shared" si="40"/>
        <v>0</v>
      </c>
    </row>
    <row r="584" spans="1:18" x14ac:dyDescent="0.2">
      <c r="A584" s="73" t="str">
        <f t="shared" si="37"/>
        <v>-</v>
      </c>
      <c r="B584" s="73">
        <v>583</v>
      </c>
      <c r="C584" s="121"/>
      <c r="D584" s="9"/>
      <c r="E584" s="10"/>
      <c r="F584" s="11"/>
      <c r="G584" s="9"/>
      <c r="H584" s="86" t="str">
        <f>IFERROR(VLOOKUP(G584,'Service Details'!$D$5:$F$21,2,TRUE),"")</f>
        <v/>
      </c>
      <c r="I584" s="12"/>
      <c r="J584" s="13"/>
      <c r="K584" s="89">
        <f t="shared" si="38"/>
        <v>0</v>
      </c>
      <c r="L584" s="90">
        <v>0</v>
      </c>
      <c r="M584" s="91">
        <f>IFERROR(IF('Company Details'!$C$9="Yes",(VLOOKUP(Transaction!G584,'Service Details'!$D$5:$F$29,3)),0%),0)</f>
        <v>0</v>
      </c>
      <c r="N584" s="89">
        <f>IFERROR(IF('Company Details'!C590=(VLOOKUP(Transaction!F584,'Customer Details'!$B$3:$D$32,2)),0,L584*M584),0)</f>
        <v>0</v>
      </c>
      <c r="O584" s="92">
        <f>IFERROR(IF('Company Details'!C590=(VLOOKUP(Transaction!F584,'Customer Details'!$B$3:$D$32,2)),L584*M584/2,0),0)</f>
        <v>0</v>
      </c>
      <c r="P584" s="92">
        <f>IFERROR(IF('Company Details'!C590=(VLOOKUP(Transaction!F584,'Customer Details'!$B$3:$D$32,2)),L584*M584/2,0),0)</f>
        <v>0</v>
      </c>
      <c r="Q584" s="89">
        <f t="shared" si="39"/>
        <v>0</v>
      </c>
      <c r="R584" s="90">
        <f t="shared" si="40"/>
        <v>0</v>
      </c>
    </row>
    <row r="585" spans="1:18" x14ac:dyDescent="0.2">
      <c r="A585" s="73" t="str">
        <f t="shared" si="37"/>
        <v>-</v>
      </c>
      <c r="B585" s="73">
        <v>584</v>
      </c>
      <c r="C585" s="121"/>
      <c r="D585" s="9"/>
      <c r="E585" s="10"/>
      <c r="F585" s="11"/>
      <c r="G585" s="9"/>
      <c r="H585" s="86" t="str">
        <f>IFERROR(VLOOKUP(G585,'Service Details'!$D$5:$F$21,2,TRUE),"")</f>
        <v/>
      </c>
      <c r="I585" s="12"/>
      <c r="J585" s="13"/>
      <c r="K585" s="89">
        <f t="shared" si="38"/>
        <v>0</v>
      </c>
      <c r="L585" s="90">
        <v>0</v>
      </c>
      <c r="M585" s="91">
        <f>IFERROR(IF('Company Details'!$C$9="Yes",(VLOOKUP(Transaction!G585,'Service Details'!$D$5:$F$29,3)),0%),0)</f>
        <v>0</v>
      </c>
      <c r="N585" s="89">
        <f>IFERROR(IF('Company Details'!C591=(VLOOKUP(Transaction!F585,'Customer Details'!$B$3:$D$32,2)),0,L585*M585),0)</f>
        <v>0</v>
      </c>
      <c r="O585" s="92">
        <f>IFERROR(IF('Company Details'!C591=(VLOOKUP(Transaction!F585,'Customer Details'!$B$3:$D$32,2)),L585*M585/2,0),0)</f>
        <v>0</v>
      </c>
      <c r="P585" s="92">
        <f>IFERROR(IF('Company Details'!C591=(VLOOKUP(Transaction!F585,'Customer Details'!$B$3:$D$32,2)),L585*M585/2,0),0)</f>
        <v>0</v>
      </c>
      <c r="Q585" s="89">
        <f t="shared" si="39"/>
        <v>0</v>
      </c>
      <c r="R585" s="90">
        <f t="shared" si="40"/>
        <v>0</v>
      </c>
    </row>
    <row r="586" spans="1:18" x14ac:dyDescent="0.2">
      <c r="A586" s="73" t="str">
        <f t="shared" si="37"/>
        <v>-</v>
      </c>
      <c r="B586" s="73">
        <v>585</v>
      </c>
      <c r="C586" s="121"/>
      <c r="D586" s="9"/>
      <c r="E586" s="10"/>
      <c r="F586" s="11"/>
      <c r="G586" s="9"/>
      <c r="H586" s="86" t="str">
        <f>IFERROR(VLOOKUP(G586,'Service Details'!$D$5:$F$21,2,TRUE),"")</f>
        <v/>
      </c>
      <c r="I586" s="12"/>
      <c r="J586" s="13"/>
      <c r="K586" s="89">
        <f t="shared" si="38"/>
        <v>0</v>
      </c>
      <c r="L586" s="90">
        <v>0</v>
      </c>
      <c r="M586" s="91">
        <f>IFERROR(IF('Company Details'!$C$9="Yes",(VLOOKUP(Transaction!G586,'Service Details'!$D$5:$F$29,3)),0%),0)</f>
        <v>0</v>
      </c>
      <c r="N586" s="89">
        <f>IFERROR(IF('Company Details'!C592=(VLOOKUP(Transaction!F586,'Customer Details'!$B$3:$D$32,2)),0,L586*M586),0)</f>
        <v>0</v>
      </c>
      <c r="O586" s="92">
        <f>IFERROR(IF('Company Details'!C592=(VLOOKUP(Transaction!F586,'Customer Details'!$B$3:$D$32,2)),L586*M586/2,0),0)</f>
        <v>0</v>
      </c>
      <c r="P586" s="92">
        <f>IFERROR(IF('Company Details'!C592=(VLOOKUP(Transaction!F586,'Customer Details'!$B$3:$D$32,2)),L586*M586/2,0),0)</f>
        <v>0</v>
      </c>
      <c r="Q586" s="89">
        <f t="shared" si="39"/>
        <v>0</v>
      </c>
      <c r="R586" s="90">
        <f t="shared" si="40"/>
        <v>0</v>
      </c>
    </row>
    <row r="587" spans="1:18" x14ac:dyDescent="0.2">
      <c r="A587" s="73" t="str">
        <f t="shared" si="37"/>
        <v>-</v>
      </c>
      <c r="B587" s="73">
        <v>586</v>
      </c>
      <c r="C587" s="121"/>
      <c r="D587" s="9"/>
      <c r="E587" s="10"/>
      <c r="F587" s="11"/>
      <c r="G587" s="9"/>
      <c r="H587" s="86" t="str">
        <f>IFERROR(VLOOKUP(G587,'Service Details'!$D$5:$F$21,2,TRUE),"")</f>
        <v/>
      </c>
      <c r="I587" s="12"/>
      <c r="J587" s="13"/>
      <c r="K587" s="89">
        <f t="shared" si="38"/>
        <v>0</v>
      </c>
      <c r="L587" s="90">
        <v>0</v>
      </c>
      <c r="M587" s="91">
        <f>IFERROR(IF('Company Details'!$C$9="Yes",(VLOOKUP(Transaction!G587,'Service Details'!$D$5:$F$29,3)),0%),0)</f>
        <v>0</v>
      </c>
      <c r="N587" s="89">
        <f>IFERROR(IF('Company Details'!C593=(VLOOKUP(Transaction!F587,'Customer Details'!$B$3:$D$32,2)),0,L587*M587),0)</f>
        <v>0</v>
      </c>
      <c r="O587" s="92">
        <f>IFERROR(IF('Company Details'!C593=(VLOOKUP(Transaction!F587,'Customer Details'!$B$3:$D$32,2)),L587*M587/2,0),0)</f>
        <v>0</v>
      </c>
      <c r="P587" s="92">
        <f>IFERROR(IF('Company Details'!C593=(VLOOKUP(Transaction!F587,'Customer Details'!$B$3:$D$32,2)),L587*M587/2,0),0)</f>
        <v>0</v>
      </c>
      <c r="Q587" s="89">
        <f t="shared" si="39"/>
        <v>0</v>
      </c>
      <c r="R587" s="90">
        <f t="shared" si="40"/>
        <v>0</v>
      </c>
    </row>
    <row r="588" spans="1:18" x14ac:dyDescent="0.2">
      <c r="A588" s="73" t="str">
        <f t="shared" si="37"/>
        <v>-</v>
      </c>
      <c r="B588" s="73">
        <v>587</v>
      </c>
      <c r="C588" s="121"/>
      <c r="D588" s="9"/>
      <c r="E588" s="10"/>
      <c r="F588" s="11"/>
      <c r="G588" s="9"/>
      <c r="H588" s="86" t="str">
        <f>IFERROR(VLOOKUP(G588,'Service Details'!$D$5:$F$21,2,TRUE),"")</f>
        <v/>
      </c>
      <c r="I588" s="12"/>
      <c r="J588" s="13"/>
      <c r="K588" s="89">
        <f t="shared" si="38"/>
        <v>0</v>
      </c>
      <c r="L588" s="90">
        <v>0</v>
      </c>
      <c r="M588" s="91">
        <f>IFERROR(IF('Company Details'!$C$9="Yes",(VLOOKUP(Transaction!G588,'Service Details'!$D$5:$F$29,3)),0%),0)</f>
        <v>0</v>
      </c>
      <c r="N588" s="89">
        <f>IFERROR(IF('Company Details'!C594=(VLOOKUP(Transaction!F588,'Customer Details'!$B$3:$D$32,2)),0,L588*M588),0)</f>
        <v>0</v>
      </c>
      <c r="O588" s="92">
        <f>IFERROR(IF('Company Details'!C594=(VLOOKUP(Transaction!F588,'Customer Details'!$B$3:$D$32,2)),L588*M588/2,0),0)</f>
        <v>0</v>
      </c>
      <c r="P588" s="92">
        <f>IFERROR(IF('Company Details'!C594=(VLOOKUP(Transaction!F588,'Customer Details'!$B$3:$D$32,2)),L588*M588/2,0),0)</f>
        <v>0</v>
      </c>
      <c r="Q588" s="89">
        <f t="shared" si="39"/>
        <v>0</v>
      </c>
      <c r="R588" s="90">
        <f t="shared" si="40"/>
        <v>0</v>
      </c>
    </row>
    <row r="589" spans="1:18" x14ac:dyDescent="0.2">
      <c r="A589" s="73" t="str">
        <f t="shared" si="37"/>
        <v>-</v>
      </c>
      <c r="B589" s="73">
        <v>588</v>
      </c>
      <c r="C589" s="121"/>
      <c r="D589" s="9"/>
      <c r="E589" s="10"/>
      <c r="F589" s="11"/>
      <c r="G589" s="9"/>
      <c r="H589" s="86" t="str">
        <f>IFERROR(VLOOKUP(G589,'Service Details'!$D$5:$F$21,2,TRUE),"")</f>
        <v/>
      </c>
      <c r="I589" s="12"/>
      <c r="J589" s="13"/>
      <c r="K589" s="89">
        <f t="shared" si="38"/>
        <v>0</v>
      </c>
      <c r="L589" s="90">
        <v>0</v>
      </c>
      <c r="M589" s="91">
        <f>IFERROR(IF('Company Details'!$C$9="Yes",(VLOOKUP(Transaction!G589,'Service Details'!$D$5:$F$29,3)),0%),0)</f>
        <v>0</v>
      </c>
      <c r="N589" s="89">
        <f>IFERROR(IF('Company Details'!C595=(VLOOKUP(Transaction!F589,'Customer Details'!$B$3:$D$32,2)),0,L589*M589),0)</f>
        <v>0</v>
      </c>
      <c r="O589" s="92">
        <f>IFERROR(IF('Company Details'!C595=(VLOOKUP(Transaction!F589,'Customer Details'!$B$3:$D$32,2)),L589*M589/2,0),0)</f>
        <v>0</v>
      </c>
      <c r="P589" s="92">
        <f>IFERROR(IF('Company Details'!C595=(VLOOKUP(Transaction!F589,'Customer Details'!$B$3:$D$32,2)),L589*M589/2,0),0)</f>
        <v>0</v>
      </c>
      <c r="Q589" s="89">
        <f t="shared" si="39"/>
        <v>0</v>
      </c>
      <c r="R589" s="90">
        <f t="shared" si="40"/>
        <v>0</v>
      </c>
    </row>
    <row r="590" spans="1:18" x14ac:dyDescent="0.2">
      <c r="A590" s="73" t="str">
        <f t="shared" si="37"/>
        <v>-</v>
      </c>
      <c r="B590" s="73">
        <v>589</v>
      </c>
      <c r="C590" s="121"/>
      <c r="D590" s="9"/>
      <c r="E590" s="10"/>
      <c r="F590" s="11"/>
      <c r="G590" s="9"/>
      <c r="H590" s="86" t="str">
        <f>IFERROR(VLOOKUP(G590,'Service Details'!$D$5:$F$21,2,TRUE),"")</f>
        <v/>
      </c>
      <c r="I590" s="12"/>
      <c r="J590" s="13"/>
      <c r="K590" s="89">
        <f t="shared" si="38"/>
        <v>0</v>
      </c>
      <c r="L590" s="90">
        <v>0</v>
      </c>
      <c r="M590" s="91">
        <f>IFERROR(IF('Company Details'!$C$9="Yes",(VLOOKUP(Transaction!G590,'Service Details'!$D$5:$F$29,3)),0%),0)</f>
        <v>0</v>
      </c>
      <c r="N590" s="89">
        <f>IFERROR(IF('Company Details'!C596=(VLOOKUP(Transaction!F590,'Customer Details'!$B$3:$D$32,2)),0,L590*M590),0)</f>
        <v>0</v>
      </c>
      <c r="O590" s="92">
        <f>IFERROR(IF('Company Details'!C596=(VLOOKUP(Transaction!F590,'Customer Details'!$B$3:$D$32,2)),L590*M590/2,0),0)</f>
        <v>0</v>
      </c>
      <c r="P590" s="92">
        <f>IFERROR(IF('Company Details'!C596=(VLOOKUP(Transaction!F590,'Customer Details'!$B$3:$D$32,2)),L590*M590/2,0),0)</f>
        <v>0</v>
      </c>
      <c r="Q590" s="89">
        <f t="shared" si="39"/>
        <v>0</v>
      </c>
      <c r="R590" s="90">
        <f t="shared" si="40"/>
        <v>0</v>
      </c>
    </row>
    <row r="591" spans="1:18" x14ac:dyDescent="0.2">
      <c r="A591" s="73" t="str">
        <f t="shared" si="37"/>
        <v>-</v>
      </c>
      <c r="B591" s="73">
        <v>590</v>
      </c>
      <c r="C591" s="121"/>
      <c r="D591" s="9"/>
      <c r="E591" s="10"/>
      <c r="F591" s="11"/>
      <c r="G591" s="9"/>
      <c r="H591" s="86" t="str">
        <f>IFERROR(VLOOKUP(G591,'Service Details'!$D$5:$F$21,2,TRUE),"")</f>
        <v/>
      </c>
      <c r="I591" s="12"/>
      <c r="J591" s="13"/>
      <c r="K591" s="89">
        <f t="shared" si="38"/>
        <v>0</v>
      </c>
      <c r="L591" s="90">
        <v>0</v>
      </c>
      <c r="M591" s="91">
        <f>IFERROR(IF('Company Details'!$C$9="Yes",(VLOOKUP(Transaction!G591,'Service Details'!$D$5:$F$29,3)),0%),0)</f>
        <v>0</v>
      </c>
      <c r="N591" s="89">
        <f>IFERROR(IF('Company Details'!C597=(VLOOKUP(Transaction!F591,'Customer Details'!$B$3:$D$32,2)),0,L591*M591),0)</f>
        <v>0</v>
      </c>
      <c r="O591" s="92">
        <f>IFERROR(IF('Company Details'!C597=(VLOOKUP(Transaction!F591,'Customer Details'!$B$3:$D$32,2)),L591*M591/2,0),0)</f>
        <v>0</v>
      </c>
      <c r="P591" s="92">
        <f>IFERROR(IF('Company Details'!C597=(VLOOKUP(Transaction!F591,'Customer Details'!$B$3:$D$32,2)),L591*M591/2,0),0)</f>
        <v>0</v>
      </c>
      <c r="Q591" s="89">
        <f t="shared" si="39"/>
        <v>0</v>
      </c>
      <c r="R591" s="90">
        <f t="shared" si="40"/>
        <v>0</v>
      </c>
    </row>
    <row r="592" spans="1:18" x14ac:dyDescent="0.2">
      <c r="A592" s="73" t="str">
        <f t="shared" si="37"/>
        <v>-</v>
      </c>
      <c r="B592" s="73">
        <v>591</v>
      </c>
      <c r="C592" s="121"/>
      <c r="D592" s="9"/>
      <c r="E592" s="10"/>
      <c r="F592" s="11"/>
      <c r="G592" s="9"/>
      <c r="H592" s="86" t="str">
        <f>IFERROR(VLOOKUP(G592,'Service Details'!$D$5:$F$21,2,TRUE),"")</f>
        <v/>
      </c>
      <c r="I592" s="12"/>
      <c r="J592" s="13"/>
      <c r="K592" s="89">
        <f t="shared" si="38"/>
        <v>0</v>
      </c>
      <c r="L592" s="90">
        <v>0</v>
      </c>
      <c r="M592" s="91">
        <f>IFERROR(IF('Company Details'!$C$9="Yes",(VLOOKUP(Transaction!G592,'Service Details'!$D$5:$F$29,3)),0%),0)</f>
        <v>0</v>
      </c>
      <c r="N592" s="89">
        <f>IFERROR(IF('Company Details'!C598=(VLOOKUP(Transaction!F592,'Customer Details'!$B$3:$D$32,2)),0,L592*M592),0)</f>
        <v>0</v>
      </c>
      <c r="O592" s="92">
        <f>IFERROR(IF('Company Details'!C598=(VLOOKUP(Transaction!F592,'Customer Details'!$B$3:$D$32,2)),L592*M592/2,0),0)</f>
        <v>0</v>
      </c>
      <c r="P592" s="92">
        <f>IFERROR(IF('Company Details'!C598=(VLOOKUP(Transaction!F592,'Customer Details'!$B$3:$D$32,2)),L592*M592/2,0),0)</f>
        <v>0</v>
      </c>
      <c r="Q592" s="89">
        <f t="shared" si="39"/>
        <v>0</v>
      </c>
      <c r="R592" s="90">
        <f t="shared" si="40"/>
        <v>0</v>
      </c>
    </row>
    <row r="593" spans="1:18" x14ac:dyDescent="0.2">
      <c r="A593" s="73" t="str">
        <f t="shared" si="37"/>
        <v>-</v>
      </c>
      <c r="B593" s="73">
        <v>592</v>
      </c>
      <c r="C593" s="121"/>
      <c r="D593" s="9"/>
      <c r="E593" s="10"/>
      <c r="F593" s="11"/>
      <c r="G593" s="9"/>
      <c r="H593" s="86" t="str">
        <f>IFERROR(VLOOKUP(G593,'Service Details'!$D$5:$F$21,2,TRUE),"")</f>
        <v/>
      </c>
      <c r="I593" s="12"/>
      <c r="J593" s="13"/>
      <c r="K593" s="89">
        <f t="shared" si="38"/>
        <v>0</v>
      </c>
      <c r="L593" s="90">
        <v>0</v>
      </c>
      <c r="M593" s="91">
        <f>IFERROR(IF('Company Details'!$C$9="Yes",(VLOOKUP(Transaction!G593,'Service Details'!$D$5:$F$29,3)),0%),0)</f>
        <v>0</v>
      </c>
      <c r="N593" s="89">
        <f>IFERROR(IF('Company Details'!C599=(VLOOKUP(Transaction!F593,'Customer Details'!$B$3:$D$32,2)),0,L593*M593),0)</f>
        <v>0</v>
      </c>
      <c r="O593" s="92">
        <f>IFERROR(IF('Company Details'!C599=(VLOOKUP(Transaction!F593,'Customer Details'!$B$3:$D$32,2)),L593*M593/2,0),0)</f>
        <v>0</v>
      </c>
      <c r="P593" s="92">
        <f>IFERROR(IF('Company Details'!C599=(VLOOKUP(Transaction!F593,'Customer Details'!$B$3:$D$32,2)),L593*M593/2,0),0)</f>
        <v>0</v>
      </c>
      <c r="Q593" s="89">
        <f t="shared" si="39"/>
        <v>0</v>
      </c>
      <c r="R593" s="90">
        <f t="shared" si="40"/>
        <v>0</v>
      </c>
    </row>
    <row r="594" spans="1:18" x14ac:dyDescent="0.2">
      <c r="A594" s="73" t="str">
        <f t="shared" si="37"/>
        <v>-</v>
      </c>
      <c r="B594" s="73">
        <v>593</v>
      </c>
      <c r="C594" s="121"/>
      <c r="D594" s="9"/>
      <c r="E594" s="10"/>
      <c r="F594" s="11"/>
      <c r="G594" s="9"/>
      <c r="H594" s="86" t="str">
        <f>IFERROR(VLOOKUP(G594,'Service Details'!$D$5:$F$21,2,TRUE),"")</f>
        <v/>
      </c>
      <c r="I594" s="12"/>
      <c r="J594" s="13"/>
      <c r="K594" s="89">
        <f t="shared" si="38"/>
        <v>0</v>
      </c>
      <c r="L594" s="90">
        <v>0</v>
      </c>
      <c r="M594" s="91">
        <f>IFERROR(IF('Company Details'!$C$9="Yes",(VLOOKUP(Transaction!G594,'Service Details'!$D$5:$F$29,3)),0%),0)</f>
        <v>0</v>
      </c>
      <c r="N594" s="89">
        <f>IFERROR(IF('Company Details'!C600=(VLOOKUP(Transaction!F594,'Customer Details'!$B$3:$D$32,2)),0,L594*M594),0)</f>
        <v>0</v>
      </c>
      <c r="O594" s="92">
        <f>IFERROR(IF('Company Details'!C600=(VLOOKUP(Transaction!F594,'Customer Details'!$B$3:$D$32,2)),L594*M594/2,0),0)</f>
        <v>0</v>
      </c>
      <c r="P594" s="92">
        <f>IFERROR(IF('Company Details'!C600=(VLOOKUP(Transaction!F594,'Customer Details'!$B$3:$D$32,2)),L594*M594/2,0),0)</f>
        <v>0</v>
      </c>
      <c r="Q594" s="89">
        <f t="shared" si="39"/>
        <v>0</v>
      </c>
      <c r="R594" s="90">
        <f t="shared" si="40"/>
        <v>0</v>
      </c>
    </row>
    <row r="595" spans="1:18" x14ac:dyDescent="0.2">
      <c r="A595" s="73" t="str">
        <f t="shared" si="37"/>
        <v>-</v>
      </c>
      <c r="B595" s="73">
        <v>594</v>
      </c>
      <c r="C595" s="121"/>
      <c r="D595" s="9"/>
      <c r="E595" s="10"/>
      <c r="F595" s="11"/>
      <c r="G595" s="9"/>
      <c r="H595" s="86" t="str">
        <f>IFERROR(VLOOKUP(G595,'Service Details'!$D$5:$F$21,2,TRUE),"")</f>
        <v/>
      </c>
      <c r="I595" s="12"/>
      <c r="J595" s="13"/>
      <c r="K595" s="89">
        <f t="shared" si="38"/>
        <v>0</v>
      </c>
      <c r="L595" s="90">
        <v>0</v>
      </c>
      <c r="M595" s="91">
        <f>IFERROR(IF('Company Details'!$C$9="Yes",(VLOOKUP(Transaction!G595,'Service Details'!$D$5:$F$29,3)),0%),0)</f>
        <v>0</v>
      </c>
      <c r="N595" s="89">
        <f>IFERROR(IF('Company Details'!C601=(VLOOKUP(Transaction!F595,'Customer Details'!$B$3:$D$32,2)),0,L595*M595),0)</f>
        <v>0</v>
      </c>
      <c r="O595" s="92">
        <f>IFERROR(IF('Company Details'!C601=(VLOOKUP(Transaction!F595,'Customer Details'!$B$3:$D$32,2)),L595*M595/2,0),0)</f>
        <v>0</v>
      </c>
      <c r="P595" s="92">
        <f>IFERROR(IF('Company Details'!C601=(VLOOKUP(Transaction!F595,'Customer Details'!$B$3:$D$32,2)),L595*M595/2,0),0)</f>
        <v>0</v>
      </c>
      <c r="Q595" s="89">
        <f t="shared" si="39"/>
        <v>0</v>
      </c>
      <c r="R595" s="90">
        <f t="shared" si="40"/>
        <v>0</v>
      </c>
    </row>
    <row r="596" spans="1:18" x14ac:dyDescent="0.2">
      <c r="A596" s="73" t="str">
        <f t="shared" si="37"/>
        <v>-</v>
      </c>
      <c r="B596" s="73">
        <v>595</v>
      </c>
      <c r="C596" s="121"/>
      <c r="D596" s="9"/>
      <c r="E596" s="10"/>
      <c r="F596" s="11"/>
      <c r="G596" s="9"/>
      <c r="H596" s="86" t="str">
        <f>IFERROR(VLOOKUP(G596,'Service Details'!$D$5:$F$21,2,TRUE),"")</f>
        <v/>
      </c>
      <c r="I596" s="12"/>
      <c r="J596" s="13"/>
      <c r="K596" s="89">
        <f t="shared" si="38"/>
        <v>0</v>
      </c>
      <c r="L596" s="90">
        <v>0</v>
      </c>
      <c r="M596" s="91">
        <f>IFERROR(IF('Company Details'!$C$9="Yes",(VLOOKUP(Transaction!G596,'Service Details'!$D$5:$F$29,3)),0%),0)</f>
        <v>0</v>
      </c>
      <c r="N596" s="89">
        <f>IFERROR(IF('Company Details'!C602=(VLOOKUP(Transaction!F596,'Customer Details'!$B$3:$D$32,2)),0,L596*M596),0)</f>
        <v>0</v>
      </c>
      <c r="O596" s="92">
        <f>IFERROR(IF('Company Details'!C602=(VLOOKUP(Transaction!F596,'Customer Details'!$B$3:$D$32,2)),L596*M596/2,0),0)</f>
        <v>0</v>
      </c>
      <c r="P596" s="92">
        <f>IFERROR(IF('Company Details'!C602=(VLOOKUP(Transaction!F596,'Customer Details'!$B$3:$D$32,2)),L596*M596/2,0),0)</f>
        <v>0</v>
      </c>
      <c r="Q596" s="89">
        <f t="shared" si="39"/>
        <v>0</v>
      </c>
      <c r="R596" s="90">
        <f t="shared" si="40"/>
        <v>0</v>
      </c>
    </row>
    <row r="597" spans="1:18" x14ac:dyDescent="0.2">
      <c r="A597" s="73" t="str">
        <f t="shared" si="37"/>
        <v>-</v>
      </c>
      <c r="B597" s="73">
        <v>596</v>
      </c>
      <c r="C597" s="121"/>
      <c r="D597" s="9"/>
      <c r="E597" s="10"/>
      <c r="F597" s="11"/>
      <c r="G597" s="9"/>
      <c r="H597" s="86" t="str">
        <f>IFERROR(VLOOKUP(G597,'Service Details'!$D$5:$F$21,2,TRUE),"")</f>
        <v/>
      </c>
      <c r="I597" s="12"/>
      <c r="J597" s="13"/>
      <c r="K597" s="89">
        <f t="shared" si="38"/>
        <v>0</v>
      </c>
      <c r="L597" s="90">
        <v>0</v>
      </c>
      <c r="M597" s="91">
        <f>IFERROR(IF('Company Details'!$C$9="Yes",(VLOOKUP(Transaction!G597,'Service Details'!$D$5:$F$29,3)),0%),0)</f>
        <v>0</v>
      </c>
      <c r="N597" s="89">
        <f>IFERROR(IF('Company Details'!C603=(VLOOKUP(Transaction!F597,'Customer Details'!$B$3:$D$32,2)),0,L597*M597),0)</f>
        <v>0</v>
      </c>
      <c r="O597" s="92">
        <f>IFERROR(IF('Company Details'!C603=(VLOOKUP(Transaction!F597,'Customer Details'!$B$3:$D$32,2)),L597*M597/2,0),0)</f>
        <v>0</v>
      </c>
      <c r="P597" s="92">
        <f>IFERROR(IF('Company Details'!C603=(VLOOKUP(Transaction!F597,'Customer Details'!$B$3:$D$32,2)),L597*M597/2,0),0)</f>
        <v>0</v>
      </c>
      <c r="Q597" s="89">
        <f t="shared" si="39"/>
        <v>0</v>
      </c>
      <c r="R597" s="90">
        <f t="shared" si="40"/>
        <v>0</v>
      </c>
    </row>
    <row r="598" spans="1:18" x14ac:dyDescent="0.2">
      <c r="A598" s="73" t="str">
        <f t="shared" si="37"/>
        <v>-</v>
      </c>
      <c r="B598" s="73">
        <v>597</v>
      </c>
      <c r="C598" s="121"/>
      <c r="D598" s="9"/>
      <c r="E598" s="10"/>
      <c r="F598" s="11"/>
      <c r="G598" s="9"/>
      <c r="H598" s="86" t="str">
        <f>IFERROR(VLOOKUP(G598,'Service Details'!$D$5:$F$21,2,TRUE),"")</f>
        <v/>
      </c>
      <c r="I598" s="12"/>
      <c r="J598" s="13"/>
      <c r="K598" s="89">
        <f t="shared" si="38"/>
        <v>0</v>
      </c>
      <c r="L598" s="90">
        <v>0</v>
      </c>
      <c r="M598" s="91">
        <f>IFERROR(IF('Company Details'!$C$9="Yes",(VLOOKUP(Transaction!G598,'Service Details'!$D$5:$F$29,3)),0%),0)</f>
        <v>0</v>
      </c>
      <c r="N598" s="89">
        <f>IFERROR(IF('Company Details'!C604=(VLOOKUP(Transaction!F598,'Customer Details'!$B$3:$D$32,2)),0,L598*M598),0)</f>
        <v>0</v>
      </c>
      <c r="O598" s="92">
        <f>IFERROR(IF('Company Details'!C604=(VLOOKUP(Transaction!F598,'Customer Details'!$B$3:$D$32,2)),L598*M598/2,0),0)</f>
        <v>0</v>
      </c>
      <c r="P598" s="92">
        <f>IFERROR(IF('Company Details'!C604=(VLOOKUP(Transaction!F598,'Customer Details'!$B$3:$D$32,2)),L598*M598/2,0),0)</f>
        <v>0</v>
      </c>
      <c r="Q598" s="89">
        <f t="shared" si="39"/>
        <v>0</v>
      </c>
      <c r="R598" s="90">
        <f t="shared" si="40"/>
        <v>0</v>
      </c>
    </row>
    <row r="599" spans="1:18" x14ac:dyDescent="0.2">
      <c r="A599" s="73" t="str">
        <f t="shared" si="37"/>
        <v>-</v>
      </c>
      <c r="B599" s="73">
        <v>598</v>
      </c>
      <c r="C599" s="121"/>
      <c r="D599" s="9"/>
      <c r="E599" s="10"/>
      <c r="F599" s="11"/>
      <c r="G599" s="9"/>
      <c r="H599" s="86" t="str">
        <f>IFERROR(VLOOKUP(G599,'Service Details'!$D$5:$F$21,2,TRUE),"")</f>
        <v/>
      </c>
      <c r="I599" s="12"/>
      <c r="J599" s="13"/>
      <c r="K599" s="89">
        <f t="shared" si="38"/>
        <v>0</v>
      </c>
      <c r="L599" s="90">
        <v>0</v>
      </c>
      <c r="M599" s="91">
        <f>IFERROR(IF('Company Details'!$C$9="Yes",(VLOOKUP(Transaction!G599,'Service Details'!$D$5:$F$29,3)),0%),0)</f>
        <v>0</v>
      </c>
      <c r="N599" s="89">
        <f>IFERROR(IF('Company Details'!C605=(VLOOKUP(Transaction!F599,'Customer Details'!$B$3:$D$32,2)),0,L599*M599),0)</f>
        <v>0</v>
      </c>
      <c r="O599" s="92">
        <f>IFERROR(IF('Company Details'!C605=(VLOOKUP(Transaction!F599,'Customer Details'!$B$3:$D$32,2)),L599*M599/2,0),0)</f>
        <v>0</v>
      </c>
      <c r="P599" s="92">
        <f>IFERROR(IF('Company Details'!C605=(VLOOKUP(Transaction!F599,'Customer Details'!$B$3:$D$32,2)),L599*M599/2,0),0)</f>
        <v>0</v>
      </c>
      <c r="Q599" s="89">
        <f t="shared" si="39"/>
        <v>0</v>
      </c>
      <c r="R599" s="90">
        <f t="shared" si="40"/>
        <v>0</v>
      </c>
    </row>
    <row r="600" spans="1:18" x14ac:dyDescent="0.2">
      <c r="A600" s="73" t="str">
        <f t="shared" si="37"/>
        <v>-</v>
      </c>
      <c r="B600" s="73">
        <v>599</v>
      </c>
      <c r="C600" s="121"/>
      <c r="D600" s="9"/>
      <c r="E600" s="10"/>
      <c r="F600" s="11"/>
      <c r="G600" s="9"/>
      <c r="H600" s="86" t="str">
        <f>IFERROR(VLOOKUP(G600,'Service Details'!$D$5:$F$21,2,TRUE),"")</f>
        <v/>
      </c>
      <c r="I600" s="12"/>
      <c r="J600" s="13"/>
      <c r="K600" s="89">
        <f t="shared" si="38"/>
        <v>0</v>
      </c>
      <c r="L600" s="90">
        <v>0</v>
      </c>
      <c r="M600" s="91">
        <f>IFERROR(IF('Company Details'!$C$9="Yes",(VLOOKUP(Transaction!G600,'Service Details'!$D$5:$F$29,3)),0%),0)</f>
        <v>0</v>
      </c>
      <c r="N600" s="89">
        <f>IFERROR(IF('Company Details'!C606=(VLOOKUP(Transaction!F600,'Customer Details'!$B$3:$D$32,2)),0,L600*M600),0)</f>
        <v>0</v>
      </c>
      <c r="O600" s="92">
        <f>IFERROR(IF('Company Details'!C606=(VLOOKUP(Transaction!F600,'Customer Details'!$B$3:$D$32,2)),L600*M600/2,0),0)</f>
        <v>0</v>
      </c>
      <c r="P600" s="92">
        <f>IFERROR(IF('Company Details'!C606=(VLOOKUP(Transaction!F600,'Customer Details'!$B$3:$D$32,2)),L600*M600/2,0),0)</f>
        <v>0</v>
      </c>
      <c r="Q600" s="89">
        <f t="shared" si="39"/>
        <v>0</v>
      </c>
      <c r="R600" s="90">
        <f t="shared" si="40"/>
        <v>0</v>
      </c>
    </row>
    <row r="601" spans="1:18" x14ac:dyDescent="0.2">
      <c r="A601" s="73" t="str">
        <f t="shared" si="37"/>
        <v>-</v>
      </c>
      <c r="B601" s="73">
        <v>600</v>
      </c>
      <c r="C601" s="121"/>
      <c r="D601" s="9"/>
      <c r="E601" s="10"/>
      <c r="F601" s="11"/>
      <c r="G601" s="9"/>
      <c r="H601" s="86" t="str">
        <f>IFERROR(VLOOKUP(G601,'Service Details'!$D$5:$F$21,2,TRUE),"")</f>
        <v/>
      </c>
      <c r="I601" s="12"/>
      <c r="J601" s="13"/>
      <c r="K601" s="89">
        <f t="shared" si="38"/>
        <v>0</v>
      </c>
      <c r="L601" s="90">
        <v>0</v>
      </c>
      <c r="M601" s="91">
        <f>IFERROR(IF('Company Details'!$C$9="Yes",(VLOOKUP(Transaction!G601,'Service Details'!$D$5:$F$29,3)),0%),0)</f>
        <v>0</v>
      </c>
      <c r="N601" s="89">
        <f>IFERROR(IF('Company Details'!C607=(VLOOKUP(Transaction!F601,'Customer Details'!$B$3:$D$32,2)),0,L601*M601),0)</f>
        <v>0</v>
      </c>
      <c r="O601" s="92">
        <f>IFERROR(IF('Company Details'!C607=(VLOOKUP(Transaction!F601,'Customer Details'!$B$3:$D$32,2)),L601*M601/2,0),0)</f>
        <v>0</v>
      </c>
      <c r="P601" s="92">
        <f>IFERROR(IF('Company Details'!C607=(VLOOKUP(Transaction!F601,'Customer Details'!$B$3:$D$32,2)),L601*M601/2,0),0)</f>
        <v>0</v>
      </c>
      <c r="Q601" s="89">
        <f t="shared" si="39"/>
        <v>0</v>
      </c>
      <c r="R601" s="90">
        <f t="shared" si="40"/>
        <v>0</v>
      </c>
    </row>
    <row r="602" spans="1:18" x14ac:dyDescent="0.2">
      <c r="A602" s="73" t="str">
        <f t="shared" si="37"/>
        <v>-</v>
      </c>
      <c r="B602" s="73">
        <v>601</v>
      </c>
      <c r="C602" s="121"/>
      <c r="D602" s="9"/>
      <c r="E602" s="10"/>
      <c r="F602" s="11"/>
      <c r="G602" s="9"/>
      <c r="H602" s="86" t="str">
        <f>IFERROR(VLOOKUP(G602,'Service Details'!$D$5:$F$21,2,TRUE),"")</f>
        <v/>
      </c>
      <c r="I602" s="12"/>
      <c r="J602" s="13"/>
      <c r="K602" s="89">
        <f t="shared" si="38"/>
        <v>0</v>
      </c>
      <c r="L602" s="90">
        <v>0</v>
      </c>
      <c r="M602" s="91">
        <f>IFERROR(IF('Company Details'!$C$9="Yes",(VLOOKUP(Transaction!G602,'Service Details'!$D$5:$F$29,3)),0%),0)</f>
        <v>0</v>
      </c>
      <c r="N602" s="89">
        <f>IFERROR(IF('Company Details'!C608=(VLOOKUP(Transaction!F602,'Customer Details'!$B$3:$D$32,2)),0,L602*M602),0)</f>
        <v>0</v>
      </c>
      <c r="O602" s="92">
        <f>IFERROR(IF('Company Details'!C608=(VLOOKUP(Transaction!F602,'Customer Details'!$B$3:$D$32,2)),L602*M602/2,0),0)</f>
        <v>0</v>
      </c>
      <c r="P602" s="92">
        <f>IFERROR(IF('Company Details'!C608=(VLOOKUP(Transaction!F602,'Customer Details'!$B$3:$D$32,2)),L602*M602/2,0),0)</f>
        <v>0</v>
      </c>
      <c r="Q602" s="89">
        <f t="shared" si="39"/>
        <v>0</v>
      </c>
      <c r="R602" s="90">
        <f t="shared" si="40"/>
        <v>0</v>
      </c>
    </row>
    <row r="603" spans="1:18" x14ac:dyDescent="0.2">
      <c r="A603" s="73" t="str">
        <f t="shared" si="37"/>
        <v>-</v>
      </c>
      <c r="B603" s="73">
        <v>602</v>
      </c>
      <c r="C603" s="121"/>
      <c r="D603" s="9"/>
      <c r="E603" s="10"/>
      <c r="F603" s="11"/>
      <c r="G603" s="9"/>
      <c r="H603" s="86" t="str">
        <f>IFERROR(VLOOKUP(G603,'Service Details'!$D$5:$F$21,2,TRUE),"")</f>
        <v/>
      </c>
      <c r="I603" s="12"/>
      <c r="J603" s="13"/>
      <c r="K603" s="89">
        <f t="shared" si="38"/>
        <v>0</v>
      </c>
      <c r="L603" s="90">
        <v>0</v>
      </c>
      <c r="M603" s="91">
        <f>IFERROR(IF('Company Details'!$C$9="Yes",(VLOOKUP(Transaction!G603,'Service Details'!$D$5:$F$29,3)),0%),0)</f>
        <v>0</v>
      </c>
      <c r="N603" s="89">
        <f>IFERROR(IF('Company Details'!C609=(VLOOKUP(Transaction!F603,'Customer Details'!$B$3:$D$32,2)),0,L603*M603),0)</f>
        <v>0</v>
      </c>
      <c r="O603" s="92">
        <f>IFERROR(IF('Company Details'!C609=(VLOOKUP(Transaction!F603,'Customer Details'!$B$3:$D$32,2)),L603*M603/2,0),0)</f>
        <v>0</v>
      </c>
      <c r="P603" s="92">
        <f>IFERROR(IF('Company Details'!C609=(VLOOKUP(Transaction!F603,'Customer Details'!$B$3:$D$32,2)),L603*M603/2,0),0)</f>
        <v>0</v>
      </c>
      <c r="Q603" s="89">
        <f t="shared" si="39"/>
        <v>0</v>
      </c>
      <c r="R603" s="90">
        <f t="shared" si="40"/>
        <v>0</v>
      </c>
    </row>
    <row r="604" spans="1:18" x14ac:dyDescent="0.2">
      <c r="A604" s="73" t="str">
        <f t="shared" si="37"/>
        <v>-</v>
      </c>
      <c r="B604" s="73">
        <v>603</v>
      </c>
      <c r="C604" s="121"/>
      <c r="D604" s="9"/>
      <c r="E604" s="10"/>
      <c r="F604" s="11"/>
      <c r="G604" s="9"/>
      <c r="H604" s="86" t="str">
        <f>IFERROR(VLOOKUP(G604,'Service Details'!$D$5:$F$21,2,TRUE),"")</f>
        <v/>
      </c>
      <c r="I604" s="12"/>
      <c r="J604" s="13"/>
      <c r="K604" s="89">
        <f t="shared" si="38"/>
        <v>0</v>
      </c>
      <c r="L604" s="90">
        <v>0</v>
      </c>
      <c r="M604" s="91">
        <f>IFERROR(IF('Company Details'!$C$9="Yes",(VLOOKUP(Transaction!G604,'Service Details'!$D$5:$F$29,3)),0%),0)</f>
        <v>0</v>
      </c>
      <c r="N604" s="89">
        <f>IFERROR(IF('Company Details'!C610=(VLOOKUP(Transaction!F604,'Customer Details'!$B$3:$D$32,2)),0,L604*M604),0)</f>
        <v>0</v>
      </c>
      <c r="O604" s="92">
        <f>IFERROR(IF('Company Details'!C610=(VLOOKUP(Transaction!F604,'Customer Details'!$B$3:$D$32,2)),L604*M604/2,0),0)</f>
        <v>0</v>
      </c>
      <c r="P604" s="92">
        <f>IFERROR(IF('Company Details'!C610=(VLOOKUP(Transaction!F604,'Customer Details'!$B$3:$D$32,2)),L604*M604/2,0),0)</f>
        <v>0</v>
      </c>
      <c r="Q604" s="89">
        <f t="shared" si="39"/>
        <v>0</v>
      </c>
      <c r="R604" s="90">
        <f t="shared" si="40"/>
        <v>0</v>
      </c>
    </row>
    <row r="605" spans="1:18" x14ac:dyDescent="0.2">
      <c r="A605" s="73" t="str">
        <f t="shared" si="37"/>
        <v>-</v>
      </c>
      <c r="B605" s="73">
        <v>604</v>
      </c>
      <c r="C605" s="121"/>
      <c r="D605" s="9"/>
      <c r="E605" s="10"/>
      <c r="F605" s="11"/>
      <c r="G605" s="9"/>
      <c r="H605" s="86" t="str">
        <f>IFERROR(VLOOKUP(G605,'Service Details'!$D$5:$F$21,2,TRUE),"")</f>
        <v/>
      </c>
      <c r="I605" s="12"/>
      <c r="J605" s="13"/>
      <c r="K605" s="89">
        <f t="shared" si="38"/>
        <v>0</v>
      </c>
      <c r="L605" s="90">
        <v>0</v>
      </c>
      <c r="M605" s="91">
        <f>IFERROR(IF('Company Details'!$C$9="Yes",(VLOOKUP(Transaction!G605,'Service Details'!$D$5:$F$29,3)),0%),0)</f>
        <v>0</v>
      </c>
      <c r="N605" s="89">
        <f>IFERROR(IF('Company Details'!C611=(VLOOKUP(Transaction!F605,'Customer Details'!$B$3:$D$32,2)),0,L605*M605),0)</f>
        <v>0</v>
      </c>
      <c r="O605" s="92">
        <f>IFERROR(IF('Company Details'!C611=(VLOOKUP(Transaction!F605,'Customer Details'!$B$3:$D$32,2)),L605*M605/2,0),0)</f>
        <v>0</v>
      </c>
      <c r="P605" s="92">
        <f>IFERROR(IF('Company Details'!C611=(VLOOKUP(Transaction!F605,'Customer Details'!$B$3:$D$32,2)),L605*M605/2,0),0)</f>
        <v>0</v>
      </c>
      <c r="Q605" s="89">
        <f t="shared" si="39"/>
        <v>0</v>
      </c>
      <c r="R605" s="90">
        <f t="shared" si="40"/>
        <v>0</v>
      </c>
    </row>
    <row r="606" spans="1:18" x14ac:dyDescent="0.2">
      <c r="A606" s="73" t="str">
        <f t="shared" si="37"/>
        <v>-</v>
      </c>
      <c r="B606" s="73">
        <v>605</v>
      </c>
      <c r="C606" s="121"/>
      <c r="D606" s="9"/>
      <c r="E606" s="10"/>
      <c r="F606" s="11"/>
      <c r="G606" s="9"/>
      <c r="H606" s="86" t="str">
        <f>IFERROR(VLOOKUP(G606,'Service Details'!$D$5:$F$21,2,TRUE),"")</f>
        <v/>
      </c>
      <c r="I606" s="12"/>
      <c r="J606" s="13"/>
      <c r="K606" s="89">
        <f t="shared" si="38"/>
        <v>0</v>
      </c>
      <c r="L606" s="90">
        <v>0</v>
      </c>
      <c r="M606" s="91">
        <f>IFERROR(IF('Company Details'!$C$9="Yes",(VLOOKUP(Transaction!G606,'Service Details'!$D$5:$F$29,3)),0%),0)</f>
        <v>0</v>
      </c>
      <c r="N606" s="89">
        <f>IFERROR(IF('Company Details'!C612=(VLOOKUP(Transaction!F606,'Customer Details'!$B$3:$D$32,2)),0,L606*M606),0)</f>
        <v>0</v>
      </c>
      <c r="O606" s="92">
        <f>IFERROR(IF('Company Details'!C612=(VLOOKUP(Transaction!F606,'Customer Details'!$B$3:$D$32,2)),L606*M606/2,0),0)</f>
        <v>0</v>
      </c>
      <c r="P606" s="92">
        <f>IFERROR(IF('Company Details'!C612=(VLOOKUP(Transaction!F606,'Customer Details'!$B$3:$D$32,2)),L606*M606/2,0),0)</f>
        <v>0</v>
      </c>
      <c r="Q606" s="89">
        <f t="shared" si="39"/>
        <v>0</v>
      </c>
      <c r="R606" s="90">
        <f t="shared" si="40"/>
        <v>0</v>
      </c>
    </row>
    <row r="607" spans="1:18" x14ac:dyDescent="0.2">
      <c r="A607" s="73" t="str">
        <f t="shared" si="37"/>
        <v>-</v>
      </c>
      <c r="B607" s="73">
        <v>606</v>
      </c>
      <c r="C607" s="121"/>
      <c r="D607" s="9"/>
      <c r="E607" s="10"/>
      <c r="F607" s="11"/>
      <c r="G607" s="9"/>
      <c r="H607" s="86" t="str">
        <f>IFERROR(VLOOKUP(G607,'Service Details'!$D$5:$F$21,2,TRUE),"")</f>
        <v/>
      </c>
      <c r="I607" s="12"/>
      <c r="J607" s="13"/>
      <c r="K607" s="89">
        <f t="shared" si="38"/>
        <v>0</v>
      </c>
      <c r="L607" s="90">
        <v>0</v>
      </c>
      <c r="M607" s="91">
        <f>IFERROR(IF('Company Details'!$C$9="Yes",(VLOOKUP(Transaction!G607,'Service Details'!$D$5:$F$29,3)),0%),0)</f>
        <v>0</v>
      </c>
      <c r="N607" s="89">
        <f>IFERROR(IF('Company Details'!C613=(VLOOKUP(Transaction!F607,'Customer Details'!$B$3:$D$32,2)),0,L607*M607),0)</f>
        <v>0</v>
      </c>
      <c r="O607" s="92">
        <f>IFERROR(IF('Company Details'!C613=(VLOOKUP(Transaction!F607,'Customer Details'!$B$3:$D$32,2)),L607*M607/2,0),0)</f>
        <v>0</v>
      </c>
      <c r="P607" s="92">
        <f>IFERROR(IF('Company Details'!C613=(VLOOKUP(Transaction!F607,'Customer Details'!$B$3:$D$32,2)),L607*M607/2,0),0)</f>
        <v>0</v>
      </c>
      <c r="Q607" s="89">
        <f t="shared" si="39"/>
        <v>0</v>
      </c>
      <c r="R607" s="90">
        <f t="shared" si="40"/>
        <v>0</v>
      </c>
    </row>
    <row r="608" spans="1:18" x14ac:dyDescent="0.2">
      <c r="A608" s="73" t="str">
        <f t="shared" si="37"/>
        <v>-</v>
      </c>
      <c r="B608" s="73">
        <v>607</v>
      </c>
      <c r="C608" s="121"/>
      <c r="D608" s="9"/>
      <c r="E608" s="10"/>
      <c r="F608" s="11"/>
      <c r="G608" s="9"/>
      <c r="H608" s="86" t="str">
        <f>IFERROR(VLOOKUP(G608,'Service Details'!$D$5:$F$21,2,TRUE),"")</f>
        <v/>
      </c>
      <c r="I608" s="12"/>
      <c r="J608" s="13"/>
      <c r="K608" s="89">
        <f t="shared" si="38"/>
        <v>0</v>
      </c>
      <c r="L608" s="90">
        <v>0</v>
      </c>
      <c r="M608" s="91">
        <f>IFERROR(IF('Company Details'!$C$9="Yes",(VLOOKUP(Transaction!G608,'Service Details'!$D$5:$F$29,3)),0%),0)</f>
        <v>0</v>
      </c>
      <c r="N608" s="89">
        <f>IFERROR(IF('Company Details'!C614=(VLOOKUP(Transaction!F608,'Customer Details'!$B$3:$D$32,2)),0,L608*M608),0)</f>
        <v>0</v>
      </c>
      <c r="O608" s="92">
        <f>IFERROR(IF('Company Details'!C614=(VLOOKUP(Transaction!F608,'Customer Details'!$B$3:$D$32,2)),L608*M608/2,0),0)</f>
        <v>0</v>
      </c>
      <c r="P608" s="92">
        <f>IFERROR(IF('Company Details'!C614=(VLOOKUP(Transaction!F608,'Customer Details'!$B$3:$D$32,2)),L608*M608/2,0),0)</f>
        <v>0</v>
      </c>
      <c r="Q608" s="89">
        <f t="shared" si="39"/>
        <v>0</v>
      </c>
      <c r="R608" s="90">
        <f t="shared" si="40"/>
        <v>0</v>
      </c>
    </row>
    <row r="609" spans="1:18" x14ac:dyDescent="0.2">
      <c r="A609" s="73" t="str">
        <f t="shared" si="37"/>
        <v>-</v>
      </c>
      <c r="B609" s="73">
        <v>608</v>
      </c>
      <c r="C609" s="121"/>
      <c r="D609" s="9"/>
      <c r="E609" s="10"/>
      <c r="F609" s="11"/>
      <c r="G609" s="9"/>
      <c r="H609" s="86" t="str">
        <f>IFERROR(VLOOKUP(G609,'Service Details'!$D$5:$F$21,2,TRUE),"")</f>
        <v/>
      </c>
      <c r="I609" s="12"/>
      <c r="J609" s="13"/>
      <c r="K609" s="89">
        <f t="shared" si="38"/>
        <v>0</v>
      </c>
      <c r="L609" s="90">
        <v>0</v>
      </c>
      <c r="M609" s="91">
        <f>IFERROR(IF('Company Details'!$C$9="Yes",(VLOOKUP(Transaction!G609,'Service Details'!$D$5:$F$29,3)),0%),0)</f>
        <v>0</v>
      </c>
      <c r="N609" s="89">
        <f>IFERROR(IF('Company Details'!C615=(VLOOKUP(Transaction!F609,'Customer Details'!$B$3:$D$32,2)),0,L609*M609),0)</f>
        <v>0</v>
      </c>
      <c r="O609" s="92">
        <f>IFERROR(IF('Company Details'!C615=(VLOOKUP(Transaction!F609,'Customer Details'!$B$3:$D$32,2)),L609*M609/2,0),0)</f>
        <v>0</v>
      </c>
      <c r="P609" s="92">
        <f>IFERROR(IF('Company Details'!C615=(VLOOKUP(Transaction!F609,'Customer Details'!$B$3:$D$32,2)),L609*M609/2,0),0)</f>
        <v>0</v>
      </c>
      <c r="Q609" s="89">
        <f t="shared" si="39"/>
        <v>0</v>
      </c>
      <c r="R609" s="90">
        <f t="shared" si="40"/>
        <v>0</v>
      </c>
    </row>
    <row r="610" spans="1:18" x14ac:dyDescent="0.2">
      <c r="A610" s="73" t="str">
        <f t="shared" si="37"/>
        <v>-</v>
      </c>
      <c r="B610" s="73">
        <v>609</v>
      </c>
      <c r="C610" s="121"/>
      <c r="D610" s="9"/>
      <c r="E610" s="10"/>
      <c r="F610" s="11"/>
      <c r="G610" s="9"/>
      <c r="H610" s="86" t="str">
        <f>IFERROR(VLOOKUP(G610,'Service Details'!$D$5:$F$21,2,TRUE),"")</f>
        <v/>
      </c>
      <c r="I610" s="12"/>
      <c r="J610" s="13"/>
      <c r="K610" s="89">
        <f t="shared" si="38"/>
        <v>0</v>
      </c>
      <c r="L610" s="90">
        <v>0</v>
      </c>
      <c r="M610" s="91">
        <f>IFERROR(IF('Company Details'!$C$9="Yes",(VLOOKUP(Transaction!G610,'Service Details'!$D$5:$F$29,3)),0%),0)</f>
        <v>0</v>
      </c>
      <c r="N610" s="89">
        <f>IFERROR(IF('Company Details'!C616=(VLOOKUP(Transaction!F610,'Customer Details'!$B$3:$D$32,2)),0,L610*M610),0)</f>
        <v>0</v>
      </c>
      <c r="O610" s="92">
        <f>IFERROR(IF('Company Details'!C616=(VLOOKUP(Transaction!F610,'Customer Details'!$B$3:$D$32,2)),L610*M610/2,0),0)</f>
        <v>0</v>
      </c>
      <c r="P610" s="92">
        <f>IFERROR(IF('Company Details'!C616=(VLOOKUP(Transaction!F610,'Customer Details'!$B$3:$D$32,2)),L610*M610/2,0),0)</f>
        <v>0</v>
      </c>
      <c r="Q610" s="89">
        <f t="shared" si="39"/>
        <v>0</v>
      </c>
      <c r="R610" s="90">
        <f t="shared" si="40"/>
        <v>0</v>
      </c>
    </row>
    <row r="611" spans="1:18" x14ac:dyDescent="0.2">
      <c r="A611" s="73" t="str">
        <f t="shared" si="37"/>
        <v>-</v>
      </c>
      <c r="B611" s="73">
        <v>610</v>
      </c>
      <c r="C611" s="121"/>
      <c r="D611" s="9"/>
      <c r="E611" s="10"/>
      <c r="F611" s="11"/>
      <c r="G611" s="9"/>
      <c r="H611" s="86" t="str">
        <f>IFERROR(VLOOKUP(G611,'Service Details'!$D$5:$F$21,2,TRUE),"")</f>
        <v/>
      </c>
      <c r="I611" s="12"/>
      <c r="J611" s="13"/>
      <c r="K611" s="89">
        <f t="shared" si="38"/>
        <v>0</v>
      </c>
      <c r="L611" s="90">
        <v>0</v>
      </c>
      <c r="M611" s="91">
        <f>IFERROR(IF('Company Details'!$C$9="Yes",(VLOOKUP(Transaction!G611,'Service Details'!$D$5:$F$29,3)),0%),0)</f>
        <v>0</v>
      </c>
      <c r="N611" s="89">
        <f>IFERROR(IF('Company Details'!C617=(VLOOKUP(Transaction!F611,'Customer Details'!$B$3:$D$32,2)),0,L611*M611),0)</f>
        <v>0</v>
      </c>
      <c r="O611" s="92">
        <f>IFERROR(IF('Company Details'!C617=(VLOOKUP(Transaction!F611,'Customer Details'!$B$3:$D$32,2)),L611*M611/2,0),0)</f>
        <v>0</v>
      </c>
      <c r="P611" s="92">
        <f>IFERROR(IF('Company Details'!C617=(VLOOKUP(Transaction!F611,'Customer Details'!$B$3:$D$32,2)),L611*M611/2,0),0)</f>
        <v>0</v>
      </c>
      <c r="Q611" s="89">
        <f t="shared" si="39"/>
        <v>0</v>
      </c>
      <c r="R611" s="90">
        <f t="shared" si="40"/>
        <v>0</v>
      </c>
    </row>
    <row r="612" spans="1:18" x14ac:dyDescent="0.2">
      <c r="A612" s="73" t="str">
        <f t="shared" si="37"/>
        <v>-</v>
      </c>
      <c r="B612" s="73">
        <v>611</v>
      </c>
      <c r="C612" s="121"/>
      <c r="D612" s="9"/>
      <c r="E612" s="10"/>
      <c r="F612" s="11"/>
      <c r="G612" s="9"/>
      <c r="H612" s="86" t="str">
        <f>IFERROR(VLOOKUP(G612,'Service Details'!$D$5:$F$21,2,TRUE),"")</f>
        <v/>
      </c>
      <c r="I612" s="12"/>
      <c r="J612" s="13"/>
      <c r="K612" s="89">
        <f t="shared" si="38"/>
        <v>0</v>
      </c>
      <c r="L612" s="90">
        <v>0</v>
      </c>
      <c r="M612" s="91">
        <f>IFERROR(IF('Company Details'!$C$9="Yes",(VLOOKUP(Transaction!G612,'Service Details'!$D$5:$F$29,3)),0%),0)</f>
        <v>0</v>
      </c>
      <c r="N612" s="89">
        <f>IFERROR(IF('Company Details'!C618=(VLOOKUP(Transaction!F612,'Customer Details'!$B$3:$D$32,2)),0,L612*M612),0)</f>
        <v>0</v>
      </c>
      <c r="O612" s="92">
        <f>IFERROR(IF('Company Details'!C618=(VLOOKUP(Transaction!F612,'Customer Details'!$B$3:$D$32,2)),L612*M612/2,0),0)</f>
        <v>0</v>
      </c>
      <c r="P612" s="92">
        <f>IFERROR(IF('Company Details'!C618=(VLOOKUP(Transaction!F612,'Customer Details'!$B$3:$D$32,2)),L612*M612/2,0),0)</f>
        <v>0</v>
      </c>
      <c r="Q612" s="89">
        <f t="shared" si="39"/>
        <v>0</v>
      </c>
      <c r="R612" s="90">
        <f t="shared" si="40"/>
        <v>0</v>
      </c>
    </row>
    <row r="613" spans="1:18" x14ac:dyDescent="0.2">
      <c r="A613" s="73" t="str">
        <f t="shared" si="37"/>
        <v>-</v>
      </c>
      <c r="B613" s="73">
        <v>612</v>
      </c>
      <c r="C613" s="121"/>
      <c r="D613" s="9"/>
      <c r="E613" s="10"/>
      <c r="F613" s="11"/>
      <c r="G613" s="9"/>
      <c r="H613" s="86" t="str">
        <f>IFERROR(VLOOKUP(G613,'Service Details'!$D$5:$F$21,2,TRUE),"")</f>
        <v/>
      </c>
      <c r="I613" s="12"/>
      <c r="J613" s="13"/>
      <c r="K613" s="89">
        <f t="shared" si="38"/>
        <v>0</v>
      </c>
      <c r="L613" s="90">
        <v>0</v>
      </c>
      <c r="M613" s="91">
        <f>IFERROR(IF('Company Details'!$C$9="Yes",(VLOOKUP(Transaction!G613,'Service Details'!$D$5:$F$29,3)),0%),0)</f>
        <v>0</v>
      </c>
      <c r="N613" s="89">
        <f>IFERROR(IF('Company Details'!C619=(VLOOKUP(Transaction!F613,'Customer Details'!$B$3:$D$32,2)),0,L613*M613),0)</f>
        <v>0</v>
      </c>
      <c r="O613" s="92">
        <f>IFERROR(IF('Company Details'!C619=(VLOOKUP(Transaction!F613,'Customer Details'!$B$3:$D$32,2)),L613*M613/2,0),0)</f>
        <v>0</v>
      </c>
      <c r="P613" s="92">
        <f>IFERROR(IF('Company Details'!C619=(VLOOKUP(Transaction!F613,'Customer Details'!$B$3:$D$32,2)),L613*M613/2,0),0)</f>
        <v>0</v>
      </c>
      <c r="Q613" s="89">
        <f t="shared" si="39"/>
        <v>0</v>
      </c>
      <c r="R613" s="90">
        <f t="shared" si="40"/>
        <v>0</v>
      </c>
    </row>
    <row r="614" spans="1:18" x14ac:dyDescent="0.2">
      <c r="A614" s="73" t="str">
        <f t="shared" si="37"/>
        <v>-</v>
      </c>
      <c r="B614" s="73">
        <v>613</v>
      </c>
      <c r="C614" s="121"/>
      <c r="D614" s="9"/>
      <c r="E614" s="10"/>
      <c r="F614" s="11"/>
      <c r="G614" s="9"/>
      <c r="H614" s="86" t="str">
        <f>IFERROR(VLOOKUP(G614,'Service Details'!$D$5:$F$21,2,TRUE),"")</f>
        <v/>
      </c>
      <c r="I614" s="12"/>
      <c r="J614" s="13"/>
      <c r="K614" s="89">
        <f t="shared" si="38"/>
        <v>0</v>
      </c>
      <c r="L614" s="90">
        <v>0</v>
      </c>
      <c r="M614" s="91">
        <f>IFERROR(IF('Company Details'!$C$9="Yes",(VLOOKUP(Transaction!G614,'Service Details'!$D$5:$F$29,3)),0%),0)</f>
        <v>0</v>
      </c>
      <c r="N614" s="89">
        <f>IFERROR(IF('Company Details'!C620=(VLOOKUP(Transaction!F614,'Customer Details'!$B$3:$D$32,2)),0,L614*M614),0)</f>
        <v>0</v>
      </c>
      <c r="O614" s="92">
        <f>IFERROR(IF('Company Details'!C620=(VLOOKUP(Transaction!F614,'Customer Details'!$B$3:$D$32,2)),L614*M614/2,0),0)</f>
        <v>0</v>
      </c>
      <c r="P614" s="92">
        <f>IFERROR(IF('Company Details'!C620=(VLOOKUP(Transaction!F614,'Customer Details'!$B$3:$D$32,2)),L614*M614/2,0),0)</f>
        <v>0</v>
      </c>
      <c r="Q614" s="89">
        <f t="shared" si="39"/>
        <v>0</v>
      </c>
      <c r="R614" s="90">
        <f t="shared" si="40"/>
        <v>0</v>
      </c>
    </row>
    <row r="615" spans="1:18" x14ac:dyDescent="0.2">
      <c r="A615" s="73" t="str">
        <f t="shared" si="37"/>
        <v>-</v>
      </c>
      <c r="B615" s="73">
        <v>614</v>
      </c>
      <c r="C615" s="121"/>
      <c r="D615" s="9"/>
      <c r="E615" s="10"/>
      <c r="F615" s="11"/>
      <c r="G615" s="9"/>
      <c r="H615" s="86" t="str">
        <f>IFERROR(VLOOKUP(G615,'Service Details'!$D$5:$F$21,2,TRUE),"")</f>
        <v/>
      </c>
      <c r="I615" s="12"/>
      <c r="J615" s="13"/>
      <c r="K615" s="89">
        <f t="shared" si="38"/>
        <v>0</v>
      </c>
      <c r="L615" s="90">
        <v>0</v>
      </c>
      <c r="M615" s="91">
        <f>IFERROR(IF('Company Details'!$C$9="Yes",(VLOOKUP(Transaction!G615,'Service Details'!$D$5:$F$29,3)),0%),0)</f>
        <v>0</v>
      </c>
      <c r="N615" s="89">
        <f>IFERROR(IF('Company Details'!C621=(VLOOKUP(Transaction!F615,'Customer Details'!$B$3:$D$32,2)),0,L615*M615),0)</f>
        <v>0</v>
      </c>
      <c r="O615" s="92">
        <f>IFERROR(IF('Company Details'!C621=(VLOOKUP(Transaction!F615,'Customer Details'!$B$3:$D$32,2)),L615*M615/2,0),0)</f>
        <v>0</v>
      </c>
      <c r="P615" s="92">
        <f>IFERROR(IF('Company Details'!C621=(VLOOKUP(Transaction!F615,'Customer Details'!$B$3:$D$32,2)),L615*M615/2,0),0)</f>
        <v>0</v>
      </c>
      <c r="Q615" s="89">
        <f t="shared" si="39"/>
        <v>0</v>
      </c>
      <c r="R615" s="90">
        <f t="shared" si="40"/>
        <v>0</v>
      </c>
    </row>
    <row r="616" spans="1:18" x14ac:dyDescent="0.2">
      <c r="A616" s="73" t="str">
        <f t="shared" si="37"/>
        <v>-</v>
      </c>
      <c r="B616" s="73">
        <v>615</v>
      </c>
      <c r="C616" s="121"/>
      <c r="D616" s="9"/>
      <c r="E616" s="10"/>
      <c r="F616" s="11"/>
      <c r="G616" s="9"/>
      <c r="H616" s="86" t="str">
        <f>IFERROR(VLOOKUP(G616,'Service Details'!$D$5:$F$21,2,TRUE),"")</f>
        <v/>
      </c>
      <c r="I616" s="12"/>
      <c r="J616" s="13"/>
      <c r="K616" s="89">
        <f t="shared" si="38"/>
        <v>0</v>
      </c>
      <c r="L616" s="90">
        <v>0</v>
      </c>
      <c r="M616" s="91">
        <f>IFERROR(IF('Company Details'!$C$9="Yes",(VLOOKUP(Transaction!G616,'Service Details'!$D$5:$F$29,3)),0%),0)</f>
        <v>0</v>
      </c>
      <c r="N616" s="89">
        <f>IFERROR(IF('Company Details'!C622=(VLOOKUP(Transaction!F616,'Customer Details'!$B$3:$D$32,2)),0,L616*M616),0)</f>
        <v>0</v>
      </c>
      <c r="O616" s="92">
        <f>IFERROR(IF('Company Details'!C622=(VLOOKUP(Transaction!F616,'Customer Details'!$B$3:$D$32,2)),L616*M616/2,0),0)</f>
        <v>0</v>
      </c>
      <c r="P616" s="92">
        <f>IFERROR(IF('Company Details'!C622=(VLOOKUP(Transaction!F616,'Customer Details'!$B$3:$D$32,2)),L616*M616/2,0),0)</f>
        <v>0</v>
      </c>
      <c r="Q616" s="89">
        <f t="shared" si="39"/>
        <v>0</v>
      </c>
      <c r="R616" s="90">
        <f t="shared" si="40"/>
        <v>0</v>
      </c>
    </row>
    <row r="617" spans="1:18" x14ac:dyDescent="0.2">
      <c r="A617" s="73" t="str">
        <f t="shared" si="37"/>
        <v>-</v>
      </c>
      <c r="B617" s="73">
        <v>616</v>
      </c>
      <c r="C617" s="121"/>
      <c r="D617" s="9"/>
      <c r="E617" s="10"/>
      <c r="F617" s="11"/>
      <c r="G617" s="9"/>
      <c r="H617" s="86" t="str">
        <f>IFERROR(VLOOKUP(G617,'Service Details'!$D$5:$F$21,2,TRUE),"")</f>
        <v/>
      </c>
      <c r="I617" s="12"/>
      <c r="J617" s="13"/>
      <c r="K617" s="89">
        <f t="shared" si="38"/>
        <v>0</v>
      </c>
      <c r="L617" s="90">
        <v>0</v>
      </c>
      <c r="M617" s="91">
        <f>IFERROR(IF('Company Details'!$C$9="Yes",(VLOOKUP(Transaction!G617,'Service Details'!$D$5:$F$29,3)),0%),0)</f>
        <v>0</v>
      </c>
      <c r="N617" s="89">
        <f>IFERROR(IF('Company Details'!C623=(VLOOKUP(Transaction!F617,'Customer Details'!$B$3:$D$32,2)),0,L617*M617),0)</f>
        <v>0</v>
      </c>
      <c r="O617" s="92">
        <f>IFERROR(IF('Company Details'!C623=(VLOOKUP(Transaction!F617,'Customer Details'!$B$3:$D$32,2)),L617*M617/2,0),0)</f>
        <v>0</v>
      </c>
      <c r="P617" s="92">
        <f>IFERROR(IF('Company Details'!C623=(VLOOKUP(Transaction!F617,'Customer Details'!$B$3:$D$32,2)),L617*M617/2,0),0)</f>
        <v>0</v>
      </c>
      <c r="Q617" s="89">
        <f t="shared" si="39"/>
        <v>0</v>
      </c>
      <c r="R617" s="90">
        <f t="shared" si="40"/>
        <v>0</v>
      </c>
    </row>
    <row r="618" spans="1:18" x14ac:dyDescent="0.2">
      <c r="A618" s="73" t="str">
        <f t="shared" si="37"/>
        <v>-</v>
      </c>
      <c r="B618" s="73">
        <v>617</v>
      </c>
      <c r="C618" s="121"/>
      <c r="D618" s="9"/>
      <c r="E618" s="10"/>
      <c r="F618" s="11"/>
      <c r="G618" s="9"/>
      <c r="H618" s="86" t="str">
        <f>IFERROR(VLOOKUP(G618,'Service Details'!$D$5:$F$21,2,TRUE),"")</f>
        <v/>
      </c>
      <c r="I618" s="12"/>
      <c r="J618" s="13"/>
      <c r="K618" s="89">
        <f t="shared" si="38"/>
        <v>0</v>
      </c>
      <c r="L618" s="90">
        <v>0</v>
      </c>
      <c r="M618" s="91">
        <f>IFERROR(IF('Company Details'!$C$9="Yes",(VLOOKUP(Transaction!G618,'Service Details'!$D$5:$F$29,3)),0%),0)</f>
        <v>0</v>
      </c>
      <c r="N618" s="89">
        <f>IFERROR(IF('Company Details'!C624=(VLOOKUP(Transaction!F618,'Customer Details'!$B$3:$D$32,2)),0,L618*M618),0)</f>
        <v>0</v>
      </c>
      <c r="O618" s="92">
        <f>IFERROR(IF('Company Details'!C624=(VLOOKUP(Transaction!F618,'Customer Details'!$B$3:$D$32,2)),L618*M618/2,0),0)</f>
        <v>0</v>
      </c>
      <c r="P618" s="92">
        <f>IFERROR(IF('Company Details'!C624=(VLOOKUP(Transaction!F618,'Customer Details'!$B$3:$D$32,2)),L618*M618/2,0),0)</f>
        <v>0</v>
      </c>
      <c r="Q618" s="89">
        <f t="shared" si="39"/>
        <v>0</v>
      </c>
      <c r="R618" s="90">
        <f t="shared" si="40"/>
        <v>0</v>
      </c>
    </row>
    <row r="619" spans="1:18" x14ac:dyDescent="0.2">
      <c r="A619" s="73" t="str">
        <f t="shared" si="37"/>
        <v>-</v>
      </c>
      <c r="B619" s="73">
        <v>618</v>
      </c>
      <c r="C619" s="121"/>
      <c r="D619" s="9"/>
      <c r="E619" s="10"/>
      <c r="F619" s="11"/>
      <c r="G619" s="9"/>
      <c r="H619" s="86" t="str">
        <f>IFERROR(VLOOKUP(G619,'Service Details'!$D$5:$F$21,2,TRUE),"")</f>
        <v/>
      </c>
      <c r="I619" s="12"/>
      <c r="J619" s="13"/>
      <c r="K619" s="89">
        <f t="shared" si="38"/>
        <v>0</v>
      </c>
      <c r="L619" s="90">
        <v>0</v>
      </c>
      <c r="M619" s="91">
        <f>IFERROR(IF('Company Details'!$C$9="Yes",(VLOOKUP(Transaction!G619,'Service Details'!$D$5:$F$29,3)),0%),0)</f>
        <v>0</v>
      </c>
      <c r="N619" s="89">
        <f>IFERROR(IF('Company Details'!C625=(VLOOKUP(Transaction!F619,'Customer Details'!$B$3:$D$32,2)),0,L619*M619),0)</f>
        <v>0</v>
      </c>
      <c r="O619" s="92">
        <f>IFERROR(IF('Company Details'!C625=(VLOOKUP(Transaction!F619,'Customer Details'!$B$3:$D$32,2)),L619*M619/2,0),0)</f>
        <v>0</v>
      </c>
      <c r="P619" s="92">
        <f>IFERROR(IF('Company Details'!C625=(VLOOKUP(Transaction!F619,'Customer Details'!$B$3:$D$32,2)),L619*M619/2,0),0)</f>
        <v>0</v>
      </c>
      <c r="Q619" s="89">
        <f t="shared" si="39"/>
        <v>0</v>
      </c>
      <c r="R619" s="90">
        <f t="shared" si="40"/>
        <v>0</v>
      </c>
    </row>
    <row r="620" spans="1:18" x14ac:dyDescent="0.2">
      <c r="A620" s="73" t="str">
        <f t="shared" si="37"/>
        <v>-</v>
      </c>
      <c r="B620" s="73">
        <v>619</v>
      </c>
      <c r="C620" s="121"/>
      <c r="D620" s="9"/>
      <c r="E620" s="10"/>
      <c r="F620" s="11"/>
      <c r="G620" s="9"/>
      <c r="H620" s="86" t="str">
        <f>IFERROR(VLOOKUP(G620,'Service Details'!$D$5:$F$21,2,TRUE),"")</f>
        <v/>
      </c>
      <c r="I620" s="12"/>
      <c r="J620" s="13"/>
      <c r="K620" s="89">
        <f t="shared" si="38"/>
        <v>0</v>
      </c>
      <c r="L620" s="90">
        <v>0</v>
      </c>
      <c r="M620" s="91">
        <f>IFERROR(IF('Company Details'!$C$9="Yes",(VLOOKUP(Transaction!G620,'Service Details'!$D$5:$F$29,3)),0%),0)</f>
        <v>0</v>
      </c>
      <c r="N620" s="89">
        <f>IFERROR(IF('Company Details'!C626=(VLOOKUP(Transaction!F620,'Customer Details'!$B$3:$D$32,2)),0,L620*M620),0)</f>
        <v>0</v>
      </c>
      <c r="O620" s="92">
        <f>IFERROR(IF('Company Details'!C626=(VLOOKUP(Transaction!F620,'Customer Details'!$B$3:$D$32,2)),L620*M620/2,0),0)</f>
        <v>0</v>
      </c>
      <c r="P620" s="92">
        <f>IFERROR(IF('Company Details'!C626=(VLOOKUP(Transaction!F620,'Customer Details'!$B$3:$D$32,2)),L620*M620/2,0),0)</f>
        <v>0</v>
      </c>
      <c r="Q620" s="89">
        <f t="shared" si="39"/>
        <v>0</v>
      </c>
      <c r="R620" s="90">
        <f t="shared" si="40"/>
        <v>0</v>
      </c>
    </row>
    <row r="621" spans="1:18" x14ac:dyDescent="0.2">
      <c r="A621" s="73" t="str">
        <f t="shared" si="37"/>
        <v>-</v>
      </c>
      <c r="B621" s="73">
        <v>620</v>
      </c>
      <c r="C621" s="121"/>
      <c r="D621" s="9"/>
      <c r="E621" s="10"/>
      <c r="F621" s="11"/>
      <c r="G621" s="9"/>
      <c r="H621" s="86" t="str">
        <f>IFERROR(VLOOKUP(G621,'Service Details'!$D$5:$F$21,2,TRUE),"")</f>
        <v/>
      </c>
      <c r="I621" s="12"/>
      <c r="J621" s="13"/>
      <c r="K621" s="89">
        <f t="shared" si="38"/>
        <v>0</v>
      </c>
      <c r="L621" s="90">
        <v>0</v>
      </c>
      <c r="M621" s="91">
        <f>IFERROR(IF('Company Details'!$C$9="Yes",(VLOOKUP(Transaction!G621,'Service Details'!$D$5:$F$29,3)),0%),0)</f>
        <v>0</v>
      </c>
      <c r="N621" s="89">
        <f>IFERROR(IF('Company Details'!C627=(VLOOKUP(Transaction!F621,'Customer Details'!$B$3:$D$32,2)),0,L621*M621),0)</f>
        <v>0</v>
      </c>
      <c r="O621" s="92">
        <f>IFERROR(IF('Company Details'!C627=(VLOOKUP(Transaction!F621,'Customer Details'!$B$3:$D$32,2)),L621*M621/2,0),0)</f>
        <v>0</v>
      </c>
      <c r="P621" s="92">
        <f>IFERROR(IF('Company Details'!C627=(VLOOKUP(Transaction!F621,'Customer Details'!$B$3:$D$32,2)),L621*M621/2,0),0)</f>
        <v>0</v>
      </c>
      <c r="Q621" s="89">
        <f t="shared" si="39"/>
        <v>0</v>
      </c>
      <c r="R621" s="90">
        <f t="shared" si="40"/>
        <v>0</v>
      </c>
    </row>
    <row r="622" spans="1:18" x14ac:dyDescent="0.2">
      <c r="A622" s="73" t="str">
        <f t="shared" si="37"/>
        <v>-</v>
      </c>
      <c r="B622" s="73">
        <v>621</v>
      </c>
      <c r="C622" s="121"/>
      <c r="D622" s="9"/>
      <c r="E622" s="10"/>
      <c r="F622" s="11"/>
      <c r="G622" s="9"/>
      <c r="H622" s="86" t="str">
        <f>IFERROR(VLOOKUP(G622,'Service Details'!$D$5:$F$21,2,TRUE),"")</f>
        <v/>
      </c>
      <c r="I622" s="12"/>
      <c r="J622" s="13"/>
      <c r="K622" s="89">
        <f t="shared" si="38"/>
        <v>0</v>
      </c>
      <c r="L622" s="90">
        <v>0</v>
      </c>
      <c r="M622" s="91">
        <f>IFERROR(IF('Company Details'!$C$9="Yes",(VLOOKUP(Transaction!G622,'Service Details'!$D$5:$F$29,3)),0%),0)</f>
        <v>0</v>
      </c>
      <c r="N622" s="89">
        <f>IFERROR(IF('Company Details'!C628=(VLOOKUP(Transaction!F622,'Customer Details'!$B$3:$D$32,2)),0,L622*M622),0)</f>
        <v>0</v>
      </c>
      <c r="O622" s="92">
        <f>IFERROR(IF('Company Details'!C628=(VLOOKUP(Transaction!F622,'Customer Details'!$B$3:$D$32,2)),L622*M622/2,0),0)</f>
        <v>0</v>
      </c>
      <c r="P622" s="92">
        <f>IFERROR(IF('Company Details'!C628=(VLOOKUP(Transaction!F622,'Customer Details'!$B$3:$D$32,2)),L622*M622/2,0),0)</f>
        <v>0</v>
      </c>
      <c r="Q622" s="89">
        <f t="shared" si="39"/>
        <v>0</v>
      </c>
      <c r="R622" s="90">
        <f t="shared" si="40"/>
        <v>0</v>
      </c>
    </row>
    <row r="623" spans="1:18" x14ac:dyDescent="0.2">
      <c r="A623" s="73" t="str">
        <f t="shared" si="37"/>
        <v>-</v>
      </c>
      <c r="B623" s="73">
        <v>622</v>
      </c>
      <c r="C623" s="121"/>
      <c r="D623" s="9"/>
      <c r="E623" s="10"/>
      <c r="F623" s="11"/>
      <c r="G623" s="9"/>
      <c r="H623" s="86" t="str">
        <f>IFERROR(VLOOKUP(G623,'Service Details'!$D$5:$F$21,2,TRUE),"")</f>
        <v/>
      </c>
      <c r="I623" s="12"/>
      <c r="J623" s="13"/>
      <c r="K623" s="89">
        <f t="shared" si="38"/>
        <v>0</v>
      </c>
      <c r="L623" s="90">
        <v>0</v>
      </c>
      <c r="M623" s="91">
        <f>IFERROR(IF('Company Details'!$C$9="Yes",(VLOOKUP(Transaction!G623,'Service Details'!$D$5:$F$29,3)),0%),0)</f>
        <v>0</v>
      </c>
      <c r="N623" s="89">
        <f>IFERROR(IF('Company Details'!C629=(VLOOKUP(Transaction!F623,'Customer Details'!$B$3:$D$32,2)),0,L623*M623),0)</f>
        <v>0</v>
      </c>
      <c r="O623" s="92">
        <f>IFERROR(IF('Company Details'!C629=(VLOOKUP(Transaction!F623,'Customer Details'!$B$3:$D$32,2)),L623*M623/2,0),0)</f>
        <v>0</v>
      </c>
      <c r="P623" s="92">
        <f>IFERROR(IF('Company Details'!C629=(VLOOKUP(Transaction!F623,'Customer Details'!$B$3:$D$32,2)),L623*M623/2,0),0)</f>
        <v>0</v>
      </c>
      <c r="Q623" s="89">
        <f t="shared" si="39"/>
        <v>0</v>
      </c>
      <c r="R623" s="90">
        <f t="shared" si="40"/>
        <v>0</v>
      </c>
    </row>
    <row r="624" spans="1:18" x14ac:dyDescent="0.2">
      <c r="A624" s="73" t="str">
        <f t="shared" si="37"/>
        <v>-</v>
      </c>
      <c r="B624" s="73">
        <v>623</v>
      </c>
      <c r="C624" s="121"/>
      <c r="D624" s="9"/>
      <c r="E624" s="10"/>
      <c r="F624" s="11"/>
      <c r="G624" s="9"/>
      <c r="H624" s="86" t="str">
        <f>IFERROR(VLOOKUP(G624,'Service Details'!$D$5:$F$21,2,TRUE),"")</f>
        <v/>
      </c>
      <c r="I624" s="12"/>
      <c r="J624" s="13"/>
      <c r="K624" s="89">
        <f t="shared" si="38"/>
        <v>0</v>
      </c>
      <c r="L624" s="90">
        <v>0</v>
      </c>
      <c r="M624" s="91">
        <f>IFERROR(IF('Company Details'!$C$9="Yes",(VLOOKUP(Transaction!G624,'Service Details'!$D$5:$F$29,3)),0%),0)</f>
        <v>0</v>
      </c>
      <c r="N624" s="89">
        <f>IFERROR(IF('Company Details'!C630=(VLOOKUP(Transaction!F624,'Customer Details'!$B$3:$D$32,2)),0,L624*M624),0)</f>
        <v>0</v>
      </c>
      <c r="O624" s="92">
        <f>IFERROR(IF('Company Details'!C630=(VLOOKUP(Transaction!F624,'Customer Details'!$B$3:$D$32,2)),L624*M624/2,0),0)</f>
        <v>0</v>
      </c>
      <c r="P624" s="92">
        <f>IFERROR(IF('Company Details'!C630=(VLOOKUP(Transaction!F624,'Customer Details'!$B$3:$D$32,2)),L624*M624/2,0),0)</f>
        <v>0</v>
      </c>
      <c r="Q624" s="89">
        <f t="shared" si="39"/>
        <v>0</v>
      </c>
      <c r="R624" s="90">
        <f t="shared" si="40"/>
        <v>0</v>
      </c>
    </row>
    <row r="625" spans="1:18" x14ac:dyDescent="0.2">
      <c r="A625" s="73" t="str">
        <f t="shared" si="37"/>
        <v>-</v>
      </c>
      <c r="B625" s="73">
        <v>624</v>
      </c>
      <c r="C625" s="121"/>
      <c r="D625" s="9"/>
      <c r="E625" s="10"/>
      <c r="F625" s="11"/>
      <c r="G625" s="9"/>
      <c r="H625" s="86" t="str">
        <f>IFERROR(VLOOKUP(G625,'Service Details'!$D$5:$F$21,2,TRUE),"")</f>
        <v/>
      </c>
      <c r="I625" s="12"/>
      <c r="J625" s="13"/>
      <c r="K625" s="89">
        <f t="shared" si="38"/>
        <v>0</v>
      </c>
      <c r="L625" s="90">
        <v>0</v>
      </c>
      <c r="M625" s="91">
        <f>IFERROR(IF('Company Details'!$C$9="Yes",(VLOOKUP(Transaction!G625,'Service Details'!$D$5:$F$29,3)),0%),0)</f>
        <v>0</v>
      </c>
      <c r="N625" s="89">
        <f>IFERROR(IF('Company Details'!C631=(VLOOKUP(Transaction!F625,'Customer Details'!$B$3:$D$32,2)),0,L625*M625),0)</f>
        <v>0</v>
      </c>
      <c r="O625" s="92">
        <f>IFERROR(IF('Company Details'!C631=(VLOOKUP(Transaction!F625,'Customer Details'!$B$3:$D$32,2)),L625*M625/2,0),0)</f>
        <v>0</v>
      </c>
      <c r="P625" s="92">
        <f>IFERROR(IF('Company Details'!C631=(VLOOKUP(Transaction!F625,'Customer Details'!$B$3:$D$32,2)),L625*M625/2,0),0)</f>
        <v>0</v>
      </c>
      <c r="Q625" s="89">
        <f t="shared" si="39"/>
        <v>0</v>
      </c>
      <c r="R625" s="90">
        <f t="shared" si="40"/>
        <v>0</v>
      </c>
    </row>
    <row r="626" spans="1:18" x14ac:dyDescent="0.2">
      <c r="A626" s="73" t="str">
        <f t="shared" si="37"/>
        <v>-</v>
      </c>
      <c r="B626" s="73">
        <v>625</v>
      </c>
      <c r="C626" s="121"/>
      <c r="D626" s="9"/>
      <c r="E626" s="10"/>
      <c r="F626" s="11"/>
      <c r="G626" s="9"/>
      <c r="H626" s="86" t="str">
        <f>IFERROR(VLOOKUP(G626,'Service Details'!$D$5:$F$21,2,TRUE),"")</f>
        <v/>
      </c>
      <c r="I626" s="12"/>
      <c r="J626" s="13"/>
      <c r="K626" s="89">
        <f t="shared" si="38"/>
        <v>0</v>
      </c>
      <c r="L626" s="90">
        <v>0</v>
      </c>
      <c r="M626" s="91">
        <f>IFERROR(IF('Company Details'!$C$9="Yes",(VLOOKUP(Transaction!G626,'Service Details'!$D$5:$F$29,3)),0%),0)</f>
        <v>0</v>
      </c>
      <c r="N626" s="89">
        <f>IFERROR(IF('Company Details'!C632=(VLOOKUP(Transaction!F626,'Customer Details'!$B$3:$D$32,2)),0,L626*M626),0)</f>
        <v>0</v>
      </c>
      <c r="O626" s="92">
        <f>IFERROR(IF('Company Details'!C632=(VLOOKUP(Transaction!F626,'Customer Details'!$B$3:$D$32,2)),L626*M626/2,0),0)</f>
        <v>0</v>
      </c>
      <c r="P626" s="92">
        <f>IFERROR(IF('Company Details'!C632=(VLOOKUP(Transaction!F626,'Customer Details'!$B$3:$D$32,2)),L626*M626/2,0),0)</f>
        <v>0</v>
      </c>
      <c r="Q626" s="89">
        <f t="shared" si="39"/>
        <v>0</v>
      </c>
      <c r="R626" s="90">
        <f t="shared" si="40"/>
        <v>0</v>
      </c>
    </row>
    <row r="627" spans="1:18" x14ac:dyDescent="0.2">
      <c r="A627" s="73" t="str">
        <f t="shared" si="37"/>
        <v>-</v>
      </c>
      <c r="B627" s="73">
        <v>626</v>
      </c>
      <c r="C627" s="121"/>
      <c r="D627" s="9"/>
      <c r="E627" s="10"/>
      <c r="F627" s="11"/>
      <c r="G627" s="9"/>
      <c r="H627" s="86" t="str">
        <f>IFERROR(VLOOKUP(G627,'Service Details'!$D$5:$F$21,2,TRUE),"")</f>
        <v/>
      </c>
      <c r="I627" s="12"/>
      <c r="J627" s="13"/>
      <c r="K627" s="89">
        <f t="shared" si="38"/>
        <v>0</v>
      </c>
      <c r="L627" s="90">
        <v>0</v>
      </c>
      <c r="M627" s="91">
        <f>IFERROR(IF('Company Details'!$C$9="Yes",(VLOOKUP(Transaction!G627,'Service Details'!$D$5:$F$29,3)),0%),0)</f>
        <v>0</v>
      </c>
      <c r="N627" s="89">
        <f>IFERROR(IF('Company Details'!C633=(VLOOKUP(Transaction!F627,'Customer Details'!$B$3:$D$32,2)),0,L627*M627),0)</f>
        <v>0</v>
      </c>
      <c r="O627" s="92">
        <f>IFERROR(IF('Company Details'!C633=(VLOOKUP(Transaction!F627,'Customer Details'!$B$3:$D$32,2)),L627*M627/2,0),0)</f>
        <v>0</v>
      </c>
      <c r="P627" s="92">
        <f>IFERROR(IF('Company Details'!C633=(VLOOKUP(Transaction!F627,'Customer Details'!$B$3:$D$32,2)),L627*M627/2,0),0)</f>
        <v>0</v>
      </c>
      <c r="Q627" s="89">
        <f t="shared" si="39"/>
        <v>0</v>
      </c>
      <c r="R627" s="90">
        <f t="shared" si="40"/>
        <v>0</v>
      </c>
    </row>
    <row r="628" spans="1:18" x14ac:dyDescent="0.2">
      <c r="A628" s="73" t="str">
        <f t="shared" si="37"/>
        <v>-</v>
      </c>
      <c r="B628" s="73">
        <v>627</v>
      </c>
      <c r="C628" s="121"/>
      <c r="D628" s="9"/>
      <c r="E628" s="10"/>
      <c r="F628" s="11"/>
      <c r="G628" s="9"/>
      <c r="H628" s="86" t="str">
        <f>IFERROR(VLOOKUP(G628,'Service Details'!$D$5:$F$21,2,TRUE),"")</f>
        <v/>
      </c>
      <c r="I628" s="12"/>
      <c r="J628" s="13"/>
      <c r="K628" s="89">
        <f t="shared" si="38"/>
        <v>0</v>
      </c>
      <c r="L628" s="90">
        <v>0</v>
      </c>
      <c r="M628" s="91">
        <f>IFERROR(IF('Company Details'!$C$9="Yes",(VLOOKUP(Transaction!G628,'Service Details'!$D$5:$F$29,3)),0%),0)</f>
        <v>0</v>
      </c>
      <c r="N628" s="89">
        <f>IFERROR(IF('Company Details'!C634=(VLOOKUP(Transaction!F628,'Customer Details'!$B$3:$D$32,2)),0,L628*M628),0)</f>
        <v>0</v>
      </c>
      <c r="O628" s="92">
        <f>IFERROR(IF('Company Details'!C634=(VLOOKUP(Transaction!F628,'Customer Details'!$B$3:$D$32,2)),L628*M628/2,0),0)</f>
        <v>0</v>
      </c>
      <c r="P628" s="92">
        <f>IFERROR(IF('Company Details'!C634=(VLOOKUP(Transaction!F628,'Customer Details'!$B$3:$D$32,2)),L628*M628/2,0),0)</f>
        <v>0</v>
      </c>
      <c r="Q628" s="89">
        <f t="shared" si="39"/>
        <v>0</v>
      </c>
      <c r="R628" s="90">
        <f t="shared" si="40"/>
        <v>0</v>
      </c>
    </row>
    <row r="629" spans="1:18" x14ac:dyDescent="0.2">
      <c r="A629" s="73" t="str">
        <f t="shared" si="37"/>
        <v>-</v>
      </c>
      <c r="B629" s="73">
        <v>628</v>
      </c>
      <c r="C629" s="121"/>
      <c r="D629" s="9"/>
      <c r="E629" s="10"/>
      <c r="F629" s="11"/>
      <c r="G629" s="9"/>
      <c r="H629" s="86" t="str">
        <f>IFERROR(VLOOKUP(G629,'Service Details'!$D$5:$F$21,2,TRUE),"")</f>
        <v/>
      </c>
      <c r="I629" s="12"/>
      <c r="J629" s="13"/>
      <c r="K629" s="89">
        <f t="shared" si="38"/>
        <v>0</v>
      </c>
      <c r="L629" s="90">
        <v>0</v>
      </c>
      <c r="M629" s="91">
        <f>IFERROR(IF('Company Details'!$C$9="Yes",(VLOOKUP(Transaction!G629,'Service Details'!$D$5:$F$29,3)),0%),0)</f>
        <v>0</v>
      </c>
      <c r="N629" s="89">
        <f>IFERROR(IF('Company Details'!C635=(VLOOKUP(Transaction!F629,'Customer Details'!$B$3:$D$32,2)),0,L629*M629),0)</f>
        <v>0</v>
      </c>
      <c r="O629" s="92">
        <f>IFERROR(IF('Company Details'!C635=(VLOOKUP(Transaction!F629,'Customer Details'!$B$3:$D$32,2)),L629*M629/2,0),0)</f>
        <v>0</v>
      </c>
      <c r="P629" s="92">
        <f>IFERROR(IF('Company Details'!C635=(VLOOKUP(Transaction!F629,'Customer Details'!$B$3:$D$32,2)),L629*M629/2,0),0)</f>
        <v>0</v>
      </c>
      <c r="Q629" s="89">
        <f t="shared" si="39"/>
        <v>0</v>
      </c>
      <c r="R629" s="90">
        <f t="shared" si="40"/>
        <v>0</v>
      </c>
    </row>
    <row r="630" spans="1:18" x14ac:dyDescent="0.2">
      <c r="A630" s="73" t="str">
        <f t="shared" si="37"/>
        <v>-</v>
      </c>
      <c r="B630" s="73">
        <v>629</v>
      </c>
      <c r="C630" s="121"/>
      <c r="D630" s="9"/>
      <c r="E630" s="10"/>
      <c r="F630" s="11"/>
      <c r="G630" s="9"/>
      <c r="H630" s="86" t="str">
        <f>IFERROR(VLOOKUP(G630,'Service Details'!$D$5:$F$21,2,TRUE),"")</f>
        <v/>
      </c>
      <c r="I630" s="12"/>
      <c r="J630" s="13"/>
      <c r="K630" s="89">
        <f t="shared" si="38"/>
        <v>0</v>
      </c>
      <c r="L630" s="90">
        <v>0</v>
      </c>
      <c r="M630" s="91">
        <f>IFERROR(IF('Company Details'!$C$9="Yes",(VLOOKUP(Transaction!G630,'Service Details'!$D$5:$F$29,3)),0%),0)</f>
        <v>0</v>
      </c>
      <c r="N630" s="89">
        <f>IFERROR(IF('Company Details'!C636=(VLOOKUP(Transaction!F630,'Customer Details'!$B$3:$D$32,2)),0,L630*M630),0)</f>
        <v>0</v>
      </c>
      <c r="O630" s="92">
        <f>IFERROR(IF('Company Details'!C636=(VLOOKUP(Transaction!F630,'Customer Details'!$B$3:$D$32,2)),L630*M630/2,0),0)</f>
        <v>0</v>
      </c>
      <c r="P630" s="92">
        <f>IFERROR(IF('Company Details'!C636=(VLOOKUP(Transaction!F630,'Customer Details'!$B$3:$D$32,2)),L630*M630/2,0),0)</f>
        <v>0</v>
      </c>
      <c r="Q630" s="89">
        <f t="shared" si="39"/>
        <v>0</v>
      </c>
      <c r="R630" s="90">
        <f t="shared" si="40"/>
        <v>0</v>
      </c>
    </row>
    <row r="631" spans="1:18" x14ac:dyDescent="0.2">
      <c r="A631" s="73" t="str">
        <f t="shared" si="37"/>
        <v>-</v>
      </c>
      <c r="B631" s="73">
        <v>630</v>
      </c>
      <c r="C631" s="121"/>
      <c r="D631" s="9"/>
      <c r="E631" s="10"/>
      <c r="F631" s="11"/>
      <c r="G631" s="9"/>
      <c r="H631" s="86" t="str">
        <f>IFERROR(VLOOKUP(G631,'Service Details'!$D$5:$F$21,2,TRUE),"")</f>
        <v/>
      </c>
      <c r="I631" s="12"/>
      <c r="J631" s="13"/>
      <c r="K631" s="89">
        <f t="shared" si="38"/>
        <v>0</v>
      </c>
      <c r="L631" s="90">
        <v>0</v>
      </c>
      <c r="M631" s="91">
        <f>IFERROR(IF('Company Details'!$C$9="Yes",(VLOOKUP(Transaction!G631,'Service Details'!$D$5:$F$29,3)),0%),0)</f>
        <v>0</v>
      </c>
      <c r="N631" s="89">
        <f>IFERROR(IF('Company Details'!C637=(VLOOKUP(Transaction!F631,'Customer Details'!$B$3:$D$32,2)),0,L631*M631),0)</f>
        <v>0</v>
      </c>
      <c r="O631" s="92">
        <f>IFERROR(IF('Company Details'!C637=(VLOOKUP(Transaction!F631,'Customer Details'!$B$3:$D$32,2)),L631*M631/2,0),0)</f>
        <v>0</v>
      </c>
      <c r="P631" s="92">
        <f>IFERROR(IF('Company Details'!C637=(VLOOKUP(Transaction!F631,'Customer Details'!$B$3:$D$32,2)),L631*M631/2,0),0)</f>
        <v>0</v>
      </c>
      <c r="Q631" s="89">
        <f t="shared" si="39"/>
        <v>0</v>
      </c>
      <c r="R631" s="90">
        <f t="shared" si="40"/>
        <v>0</v>
      </c>
    </row>
    <row r="632" spans="1:18" x14ac:dyDescent="0.2">
      <c r="A632" s="73" t="str">
        <f t="shared" si="37"/>
        <v>-</v>
      </c>
      <c r="B632" s="73">
        <v>631</v>
      </c>
      <c r="C632" s="121"/>
      <c r="D632" s="9"/>
      <c r="E632" s="10"/>
      <c r="F632" s="11"/>
      <c r="G632" s="9"/>
      <c r="H632" s="86" t="str">
        <f>IFERROR(VLOOKUP(G632,'Service Details'!$D$5:$F$21,2,TRUE),"")</f>
        <v/>
      </c>
      <c r="I632" s="12"/>
      <c r="J632" s="13"/>
      <c r="K632" s="89">
        <f t="shared" si="38"/>
        <v>0</v>
      </c>
      <c r="L632" s="90">
        <v>0</v>
      </c>
      <c r="M632" s="91">
        <f>IFERROR(IF('Company Details'!$C$9="Yes",(VLOOKUP(Transaction!G632,'Service Details'!$D$5:$F$29,3)),0%),0)</f>
        <v>0</v>
      </c>
      <c r="N632" s="89">
        <f>IFERROR(IF('Company Details'!C638=(VLOOKUP(Transaction!F632,'Customer Details'!$B$3:$D$32,2)),0,L632*M632),0)</f>
        <v>0</v>
      </c>
      <c r="O632" s="92">
        <f>IFERROR(IF('Company Details'!C638=(VLOOKUP(Transaction!F632,'Customer Details'!$B$3:$D$32,2)),L632*M632/2,0),0)</f>
        <v>0</v>
      </c>
      <c r="P632" s="92">
        <f>IFERROR(IF('Company Details'!C638=(VLOOKUP(Transaction!F632,'Customer Details'!$B$3:$D$32,2)),L632*M632/2,0),0)</f>
        <v>0</v>
      </c>
      <c r="Q632" s="89">
        <f t="shared" si="39"/>
        <v>0</v>
      </c>
      <c r="R632" s="90">
        <f t="shared" si="40"/>
        <v>0</v>
      </c>
    </row>
    <row r="633" spans="1:18" x14ac:dyDescent="0.2">
      <c r="A633" s="73" t="str">
        <f t="shared" si="37"/>
        <v>-</v>
      </c>
      <c r="B633" s="73">
        <v>632</v>
      </c>
      <c r="C633" s="121"/>
      <c r="D633" s="9"/>
      <c r="E633" s="10"/>
      <c r="F633" s="11"/>
      <c r="G633" s="9"/>
      <c r="H633" s="86" t="str">
        <f>IFERROR(VLOOKUP(G633,'Service Details'!$D$5:$F$21,2,TRUE),"")</f>
        <v/>
      </c>
      <c r="I633" s="12"/>
      <c r="J633" s="13"/>
      <c r="K633" s="89">
        <f t="shared" si="38"/>
        <v>0</v>
      </c>
      <c r="L633" s="90">
        <v>0</v>
      </c>
      <c r="M633" s="91">
        <f>IFERROR(IF('Company Details'!$C$9="Yes",(VLOOKUP(Transaction!G633,'Service Details'!$D$5:$F$29,3)),0%),0)</f>
        <v>0</v>
      </c>
      <c r="N633" s="89">
        <f>IFERROR(IF('Company Details'!C639=(VLOOKUP(Transaction!F633,'Customer Details'!$B$3:$D$32,2)),0,L633*M633),0)</f>
        <v>0</v>
      </c>
      <c r="O633" s="92">
        <f>IFERROR(IF('Company Details'!C639=(VLOOKUP(Transaction!F633,'Customer Details'!$B$3:$D$32,2)),L633*M633/2,0),0)</f>
        <v>0</v>
      </c>
      <c r="P633" s="92">
        <f>IFERROR(IF('Company Details'!C639=(VLOOKUP(Transaction!F633,'Customer Details'!$B$3:$D$32,2)),L633*M633/2,0),0)</f>
        <v>0</v>
      </c>
      <c r="Q633" s="89">
        <f t="shared" si="39"/>
        <v>0</v>
      </c>
      <c r="R633" s="90">
        <f t="shared" si="40"/>
        <v>0</v>
      </c>
    </row>
    <row r="634" spans="1:18" x14ac:dyDescent="0.2">
      <c r="A634" s="73" t="str">
        <f t="shared" si="37"/>
        <v>-</v>
      </c>
      <c r="B634" s="73">
        <v>633</v>
      </c>
      <c r="C634" s="121"/>
      <c r="D634" s="9"/>
      <c r="E634" s="10"/>
      <c r="F634" s="11"/>
      <c r="G634" s="9"/>
      <c r="H634" s="86" t="str">
        <f>IFERROR(VLOOKUP(G634,'Service Details'!$D$5:$F$21,2,TRUE),"")</f>
        <v/>
      </c>
      <c r="I634" s="12"/>
      <c r="J634" s="13"/>
      <c r="K634" s="89">
        <f t="shared" si="38"/>
        <v>0</v>
      </c>
      <c r="L634" s="90">
        <v>0</v>
      </c>
      <c r="M634" s="91">
        <f>IFERROR(IF('Company Details'!$C$9="Yes",(VLOOKUP(Transaction!G634,'Service Details'!$D$5:$F$29,3)),0%),0)</f>
        <v>0</v>
      </c>
      <c r="N634" s="89">
        <f>IFERROR(IF('Company Details'!C640=(VLOOKUP(Transaction!F634,'Customer Details'!$B$3:$D$32,2)),0,L634*M634),0)</f>
        <v>0</v>
      </c>
      <c r="O634" s="92">
        <f>IFERROR(IF('Company Details'!C640=(VLOOKUP(Transaction!F634,'Customer Details'!$B$3:$D$32,2)),L634*M634/2,0),0)</f>
        <v>0</v>
      </c>
      <c r="P634" s="92">
        <f>IFERROR(IF('Company Details'!C640=(VLOOKUP(Transaction!F634,'Customer Details'!$B$3:$D$32,2)),L634*M634/2,0),0)</f>
        <v>0</v>
      </c>
      <c r="Q634" s="89">
        <f t="shared" si="39"/>
        <v>0</v>
      </c>
      <c r="R634" s="90">
        <f t="shared" si="40"/>
        <v>0</v>
      </c>
    </row>
    <row r="635" spans="1:18" x14ac:dyDescent="0.2">
      <c r="A635" s="73" t="str">
        <f t="shared" si="37"/>
        <v>-</v>
      </c>
      <c r="B635" s="73">
        <v>634</v>
      </c>
      <c r="C635" s="121"/>
      <c r="D635" s="9"/>
      <c r="E635" s="10"/>
      <c r="F635" s="11"/>
      <c r="G635" s="9"/>
      <c r="H635" s="86" t="str">
        <f>IFERROR(VLOOKUP(G635,'Service Details'!$D$5:$F$21,2,TRUE),"")</f>
        <v/>
      </c>
      <c r="I635" s="12"/>
      <c r="J635" s="13"/>
      <c r="K635" s="89">
        <f t="shared" si="38"/>
        <v>0</v>
      </c>
      <c r="L635" s="90">
        <v>0</v>
      </c>
      <c r="M635" s="91">
        <f>IFERROR(IF('Company Details'!$C$9="Yes",(VLOOKUP(Transaction!G635,'Service Details'!$D$5:$F$29,3)),0%),0)</f>
        <v>0</v>
      </c>
      <c r="N635" s="89">
        <f>IFERROR(IF('Company Details'!C641=(VLOOKUP(Transaction!F635,'Customer Details'!$B$3:$D$32,2)),0,L635*M635),0)</f>
        <v>0</v>
      </c>
      <c r="O635" s="92">
        <f>IFERROR(IF('Company Details'!C641=(VLOOKUP(Transaction!F635,'Customer Details'!$B$3:$D$32,2)),L635*M635/2,0),0)</f>
        <v>0</v>
      </c>
      <c r="P635" s="92">
        <f>IFERROR(IF('Company Details'!C641=(VLOOKUP(Transaction!F635,'Customer Details'!$B$3:$D$32,2)),L635*M635/2,0),0)</f>
        <v>0</v>
      </c>
      <c r="Q635" s="89">
        <f t="shared" si="39"/>
        <v>0</v>
      </c>
      <c r="R635" s="90">
        <f t="shared" si="40"/>
        <v>0</v>
      </c>
    </row>
    <row r="636" spans="1:18" x14ac:dyDescent="0.2">
      <c r="A636" s="73" t="str">
        <f t="shared" si="37"/>
        <v>-</v>
      </c>
      <c r="B636" s="73">
        <v>635</v>
      </c>
      <c r="C636" s="121"/>
      <c r="D636" s="9"/>
      <c r="E636" s="10"/>
      <c r="F636" s="11"/>
      <c r="G636" s="9"/>
      <c r="H636" s="86" t="str">
        <f>IFERROR(VLOOKUP(G636,'Service Details'!$D$5:$F$21,2,TRUE),"")</f>
        <v/>
      </c>
      <c r="I636" s="12"/>
      <c r="J636" s="13"/>
      <c r="K636" s="89">
        <f t="shared" si="38"/>
        <v>0</v>
      </c>
      <c r="L636" s="90">
        <v>0</v>
      </c>
      <c r="M636" s="91">
        <f>IFERROR(IF('Company Details'!$C$9="Yes",(VLOOKUP(Transaction!G636,'Service Details'!$D$5:$F$29,3)),0%),0)</f>
        <v>0</v>
      </c>
      <c r="N636" s="89">
        <f>IFERROR(IF('Company Details'!C642=(VLOOKUP(Transaction!F636,'Customer Details'!$B$3:$D$32,2)),0,L636*M636),0)</f>
        <v>0</v>
      </c>
      <c r="O636" s="92">
        <f>IFERROR(IF('Company Details'!C642=(VLOOKUP(Transaction!F636,'Customer Details'!$B$3:$D$32,2)),L636*M636/2,0),0)</f>
        <v>0</v>
      </c>
      <c r="P636" s="92">
        <f>IFERROR(IF('Company Details'!C642=(VLOOKUP(Transaction!F636,'Customer Details'!$B$3:$D$32,2)),L636*M636/2,0),0)</f>
        <v>0</v>
      </c>
      <c r="Q636" s="89">
        <f t="shared" si="39"/>
        <v>0</v>
      </c>
      <c r="R636" s="90">
        <f t="shared" si="40"/>
        <v>0</v>
      </c>
    </row>
    <row r="637" spans="1:18" x14ac:dyDescent="0.2">
      <c r="A637" s="73" t="str">
        <f t="shared" si="37"/>
        <v>-</v>
      </c>
      <c r="B637" s="73">
        <v>636</v>
      </c>
      <c r="C637" s="121"/>
      <c r="D637" s="9"/>
      <c r="E637" s="10"/>
      <c r="F637" s="11"/>
      <c r="G637" s="9"/>
      <c r="H637" s="86" t="str">
        <f>IFERROR(VLOOKUP(G637,'Service Details'!$D$5:$F$21,2,TRUE),"")</f>
        <v/>
      </c>
      <c r="I637" s="12"/>
      <c r="J637" s="13"/>
      <c r="K637" s="89">
        <f t="shared" si="38"/>
        <v>0</v>
      </c>
      <c r="L637" s="90">
        <v>0</v>
      </c>
      <c r="M637" s="91">
        <f>IFERROR(IF('Company Details'!$C$9="Yes",(VLOOKUP(Transaction!G637,'Service Details'!$D$5:$F$29,3)),0%),0)</f>
        <v>0</v>
      </c>
      <c r="N637" s="89">
        <f>IFERROR(IF('Company Details'!C643=(VLOOKUP(Transaction!F637,'Customer Details'!$B$3:$D$32,2)),0,L637*M637),0)</f>
        <v>0</v>
      </c>
      <c r="O637" s="92">
        <f>IFERROR(IF('Company Details'!C643=(VLOOKUP(Transaction!F637,'Customer Details'!$B$3:$D$32,2)),L637*M637/2,0),0)</f>
        <v>0</v>
      </c>
      <c r="P637" s="92">
        <f>IFERROR(IF('Company Details'!C643=(VLOOKUP(Transaction!F637,'Customer Details'!$B$3:$D$32,2)),L637*M637/2,0),0)</f>
        <v>0</v>
      </c>
      <c r="Q637" s="89">
        <f t="shared" si="39"/>
        <v>0</v>
      </c>
      <c r="R637" s="90">
        <f t="shared" si="40"/>
        <v>0</v>
      </c>
    </row>
    <row r="638" spans="1:18" x14ac:dyDescent="0.2">
      <c r="A638" s="73" t="str">
        <f t="shared" si="37"/>
        <v>-</v>
      </c>
      <c r="B638" s="73">
        <v>637</v>
      </c>
      <c r="C638" s="121"/>
      <c r="D638" s="9"/>
      <c r="E638" s="10"/>
      <c r="F638" s="11"/>
      <c r="G638" s="9"/>
      <c r="H638" s="86" t="str">
        <f>IFERROR(VLOOKUP(G638,'Service Details'!$D$5:$F$21,2,TRUE),"")</f>
        <v/>
      </c>
      <c r="I638" s="12"/>
      <c r="J638" s="13"/>
      <c r="K638" s="89">
        <f t="shared" si="38"/>
        <v>0</v>
      </c>
      <c r="L638" s="90">
        <v>0</v>
      </c>
      <c r="M638" s="91">
        <f>IFERROR(IF('Company Details'!$C$9="Yes",(VLOOKUP(Transaction!G638,'Service Details'!$D$5:$F$29,3)),0%),0)</f>
        <v>0</v>
      </c>
      <c r="N638" s="89">
        <f>IFERROR(IF('Company Details'!C644=(VLOOKUP(Transaction!F638,'Customer Details'!$B$3:$D$32,2)),0,L638*M638),0)</f>
        <v>0</v>
      </c>
      <c r="O638" s="92">
        <f>IFERROR(IF('Company Details'!C644=(VLOOKUP(Transaction!F638,'Customer Details'!$B$3:$D$32,2)),L638*M638/2,0),0)</f>
        <v>0</v>
      </c>
      <c r="P638" s="92">
        <f>IFERROR(IF('Company Details'!C644=(VLOOKUP(Transaction!F638,'Customer Details'!$B$3:$D$32,2)),L638*M638/2,0),0)</f>
        <v>0</v>
      </c>
      <c r="Q638" s="89">
        <f t="shared" si="39"/>
        <v>0</v>
      </c>
      <c r="R638" s="90">
        <f t="shared" si="40"/>
        <v>0</v>
      </c>
    </row>
    <row r="639" spans="1:18" x14ac:dyDescent="0.2">
      <c r="A639" s="73" t="str">
        <f t="shared" si="37"/>
        <v>-</v>
      </c>
      <c r="B639" s="73">
        <v>638</v>
      </c>
      <c r="C639" s="121"/>
      <c r="D639" s="9"/>
      <c r="E639" s="10"/>
      <c r="F639" s="11"/>
      <c r="G639" s="9"/>
      <c r="H639" s="86" t="str">
        <f>IFERROR(VLOOKUP(G639,'Service Details'!$D$5:$F$21,2,TRUE),"")</f>
        <v/>
      </c>
      <c r="I639" s="12"/>
      <c r="J639" s="13"/>
      <c r="K639" s="89">
        <f t="shared" si="38"/>
        <v>0</v>
      </c>
      <c r="L639" s="90">
        <v>0</v>
      </c>
      <c r="M639" s="91">
        <f>IFERROR(IF('Company Details'!$C$9="Yes",(VLOOKUP(Transaction!G639,'Service Details'!$D$5:$F$29,3)),0%),0)</f>
        <v>0</v>
      </c>
      <c r="N639" s="89">
        <f>IFERROR(IF('Company Details'!C645=(VLOOKUP(Transaction!F639,'Customer Details'!$B$3:$D$32,2)),0,L639*M639),0)</f>
        <v>0</v>
      </c>
      <c r="O639" s="92">
        <f>IFERROR(IF('Company Details'!C645=(VLOOKUP(Transaction!F639,'Customer Details'!$B$3:$D$32,2)),L639*M639/2,0),0)</f>
        <v>0</v>
      </c>
      <c r="P639" s="92">
        <f>IFERROR(IF('Company Details'!C645=(VLOOKUP(Transaction!F639,'Customer Details'!$B$3:$D$32,2)),L639*M639/2,0),0)</f>
        <v>0</v>
      </c>
      <c r="Q639" s="89">
        <f t="shared" si="39"/>
        <v>0</v>
      </c>
      <c r="R639" s="90">
        <f t="shared" si="40"/>
        <v>0</v>
      </c>
    </row>
    <row r="640" spans="1:18" x14ac:dyDescent="0.2">
      <c r="A640" s="73" t="str">
        <f t="shared" si="37"/>
        <v>-</v>
      </c>
      <c r="B640" s="73">
        <v>639</v>
      </c>
      <c r="C640" s="121"/>
      <c r="D640" s="9"/>
      <c r="E640" s="10"/>
      <c r="F640" s="11"/>
      <c r="G640" s="9"/>
      <c r="H640" s="86" t="str">
        <f>IFERROR(VLOOKUP(G640,'Service Details'!$D$5:$F$21,2,TRUE),"")</f>
        <v/>
      </c>
      <c r="I640" s="12"/>
      <c r="J640" s="13"/>
      <c r="K640" s="89">
        <f t="shared" si="38"/>
        <v>0</v>
      </c>
      <c r="L640" s="90">
        <v>0</v>
      </c>
      <c r="M640" s="91">
        <f>IFERROR(IF('Company Details'!$C$9="Yes",(VLOOKUP(Transaction!G640,'Service Details'!$D$5:$F$29,3)),0%),0)</f>
        <v>0</v>
      </c>
      <c r="N640" s="89">
        <f>IFERROR(IF('Company Details'!C646=(VLOOKUP(Transaction!F640,'Customer Details'!$B$3:$D$32,2)),0,L640*M640),0)</f>
        <v>0</v>
      </c>
      <c r="O640" s="92">
        <f>IFERROR(IF('Company Details'!C646=(VLOOKUP(Transaction!F640,'Customer Details'!$B$3:$D$32,2)),L640*M640/2,0),0)</f>
        <v>0</v>
      </c>
      <c r="P640" s="92">
        <f>IFERROR(IF('Company Details'!C646=(VLOOKUP(Transaction!F640,'Customer Details'!$B$3:$D$32,2)),L640*M640/2,0),0)</f>
        <v>0</v>
      </c>
      <c r="Q640" s="89">
        <f t="shared" si="39"/>
        <v>0</v>
      </c>
      <c r="R640" s="90">
        <f t="shared" si="40"/>
        <v>0</v>
      </c>
    </row>
    <row r="641" spans="1:18" x14ac:dyDescent="0.2">
      <c r="A641" s="73" t="str">
        <f t="shared" si="37"/>
        <v>-</v>
      </c>
      <c r="B641" s="73">
        <v>640</v>
      </c>
      <c r="C641" s="121"/>
      <c r="D641" s="9"/>
      <c r="E641" s="10"/>
      <c r="F641" s="11"/>
      <c r="G641" s="9"/>
      <c r="H641" s="86" t="str">
        <f>IFERROR(VLOOKUP(G641,'Service Details'!$D$5:$F$21,2,TRUE),"")</f>
        <v/>
      </c>
      <c r="I641" s="12"/>
      <c r="J641" s="13"/>
      <c r="K641" s="89">
        <f t="shared" si="38"/>
        <v>0</v>
      </c>
      <c r="L641" s="90">
        <v>0</v>
      </c>
      <c r="M641" s="91">
        <f>IFERROR(IF('Company Details'!$C$9="Yes",(VLOOKUP(Transaction!G641,'Service Details'!$D$5:$F$29,3)),0%),0)</f>
        <v>0</v>
      </c>
      <c r="N641" s="89">
        <f>IFERROR(IF('Company Details'!C647=(VLOOKUP(Transaction!F641,'Customer Details'!$B$3:$D$32,2)),0,L641*M641),0)</f>
        <v>0</v>
      </c>
      <c r="O641" s="92">
        <f>IFERROR(IF('Company Details'!C647=(VLOOKUP(Transaction!F641,'Customer Details'!$B$3:$D$32,2)),L641*M641/2,0),0)</f>
        <v>0</v>
      </c>
      <c r="P641" s="92">
        <f>IFERROR(IF('Company Details'!C647=(VLOOKUP(Transaction!F641,'Customer Details'!$B$3:$D$32,2)),L641*M641/2,0),0)</f>
        <v>0</v>
      </c>
      <c r="Q641" s="89">
        <f t="shared" si="39"/>
        <v>0</v>
      </c>
      <c r="R641" s="90">
        <f t="shared" si="40"/>
        <v>0</v>
      </c>
    </row>
    <row r="642" spans="1:18" x14ac:dyDescent="0.2">
      <c r="A642" s="73" t="str">
        <f t="shared" ref="A642:A705" si="41">C642&amp;"-"&amp;D642</f>
        <v>-</v>
      </c>
      <c r="B642" s="73">
        <v>641</v>
      </c>
      <c r="C642" s="121"/>
      <c r="D642" s="9"/>
      <c r="E642" s="10"/>
      <c r="F642" s="11"/>
      <c r="G642" s="9"/>
      <c r="H642" s="86" t="str">
        <f>IFERROR(VLOOKUP(G642,'Service Details'!$D$5:$F$21,2,TRUE),"")</f>
        <v/>
      </c>
      <c r="I642" s="12"/>
      <c r="J642" s="13"/>
      <c r="K642" s="89">
        <f t="shared" si="38"/>
        <v>0</v>
      </c>
      <c r="L642" s="90">
        <v>0</v>
      </c>
      <c r="M642" s="91">
        <f>IFERROR(IF('Company Details'!$C$9="Yes",(VLOOKUP(Transaction!G642,'Service Details'!$D$5:$F$29,3)),0%),0)</f>
        <v>0</v>
      </c>
      <c r="N642" s="89">
        <f>IFERROR(IF('Company Details'!C648=(VLOOKUP(Transaction!F642,'Customer Details'!$B$3:$D$32,2)),0,L642*M642),0)</f>
        <v>0</v>
      </c>
      <c r="O642" s="92">
        <f>IFERROR(IF('Company Details'!C648=(VLOOKUP(Transaction!F642,'Customer Details'!$B$3:$D$32,2)),L642*M642/2,0),0)</f>
        <v>0</v>
      </c>
      <c r="P642" s="92">
        <f>IFERROR(IF('Company Details'!C648=(VLOOKUP(Transaction!F642,'Customer Details'!$B$3:$D$32,2)),L642*M642/2,0),0)</f>
        <v>0</v>
      </c>
      <c r="Q642" s="89">
        <f t="shared" si="39"/>
        <v>0</v>
      </c>
      <c r="R642" s="90">
        <f t="shared" si="40"/>
        <v>0</v>
      </c>
    </row>
    <row r="643" spans="1:18" x14ac:dyDescent="0.2">
      <c r="A643" s="73" t="str">
        <f t="shared" si="41"/>
        <v>-</v>
      </c>
      <c r="B643" s="73">
        <v>642</v>
      </c>
      <c r="C643" s="121"/>
      <c r="D643" s="9"/>
      <c r="E643" s="10"/>
      <c r="F643" s="11"/>
      <c r="G643" s="9"/>
      <c r="H643" s="86" t="str">
        <f>IFERROR(VLOOKUP(G643,'Service Details'!$D$5:$F$21,2,TRUE),"")</f>
        <v/>
      </c>
      <c r="I643" s="12"/>
      <c r="J643" s="13"/>
      <c r="K643" s="89">
        <f t="shared" ref="K643:K706" si="42">+I643*J643</f>
        <v>0</v>
      </c>
      <c r="L643" s="90">
        <v>0</v>
      </c>
      <c r="M643" s="91">
        <f>IFERROR(IF('Company Details'!$C$9="Yes",(VLOOKUP(Transaction!G643,'Service Details'!$D$5:$F$29,3)),0%),0)</f>
        <v>0</v>
      </c>
      <c r="N643" s="89">
        <f>IFERROR(IF('Company Details'!C649=(VLOOKUP(Transaction!F643,'Customer Details'!$B$3:$D$32,2)),0,L643*M643),0)</f>
        <v>0</v>
      </c>
      <c r="O643" s="92">
        <f>IFERROR(IF('Company Details'!C649=(VLOOKUP(Transaction!F643,'Customer Details'!$B$3:$D$32,2)),L643*M643/2,0),0)</f>
        <v>0</v>
      </c>
      <c r="P643" s="92">
        <f>IFERROR(IF('Company Details'!C649=(VLOOKUP(Transaction!F643,'Customer Details'!$B$3:$D$32,2)),L643*M643/2,0),0)</f>
        <v>0</v>
      </c>
      <c r="Q643" s="89">
        <f t="shared" ref="Q643:Q706" si="43">+N643+O643+P643</f>
        <v>0</v>
      </c>
      <c r="R643" s="90">
        <f t="shared" ref="R643:R706" si="44">+L643+Q643</f>
        <v>0</v>
      </c>
    </row>
    <row r="644" spans="1:18" x14ac:dyDescent="0.2">
      <c r="A644" s="73" t="str">
        <f t="shared" si="41"/>
        <v>-</v>
      </c>
      <c r="B644" s="73">
        <v>643</v>
      </c>
      <c r="C644" s="121"/>
      <c r="D644" s="9"/>
      <c r="E644" s="10"/>
      <c r="F644" s="11"/>
      <c r="G644" s="9"/>
      <c r="H644" s="86" t="str">
        <f>IFERROR(VLOOKUP(G644,'Service Details'!$D$5:$F$21,2,TRUE),"")</f>
        <v/>
      </c>
      <c r="I644" s="12"/>
      <c r="J644" s="13"/>
      <c r="K644" s="89">
        <f t="shared" si="42"/>
        <v>0</v>
      </c>
      <c r="L644" s="90">
        <v>0</v>
      </c>
      <c r="M644" s="91">
        <f>IFERROR(IF('Company Details'!$C$9="Yes",(VLOOKUP(Transaction!G644,'Service Details'!$D$5:$F$29,3)),0%),0)</f>
        <v>0</v>
      </c>
      <c r="N644" s="89">
        <f>IFERROR(IF('Company Details'!C650=(VLOOKUP(Transaction!F644,'Customer Details'!$B$3:$D$32,2)),0,L644*M644),0)</f>
        <v>0</v>
      </c>
      <c r="O644" s="92">
        <f>IFERROR(IF('Company Details'!C650=(VLOOKUP(Transaction!F644,'Customer Details'!$B$3:$D$32,2)),L644*M644/2,0),0)</f>
        <v>0</v>
      </c>
      <c r="P644" s="92">
        <f>IFERROR(IF('Company Details'!C650=(VLOOKUP(Transaction!F644,'Customer Details'!$B$3:$D$32,2)),L644*M644/2,0),0)</f>
        <v>0</v>
      </c>
      <c r="Q644" s="89">
        <f t="shared" si="43"/>
        <v>0</v>
      </c>
      <c r="R644" s="90">
        <f t="shared" si="44"/>
        <v>0</v>
      </c>
    </row>
    <row r="645" spans="1:18" x14ac:dyDescent="0.2">
      <c r="A645" s="73" t="str">
        <f t="shared" si="41"/>
        <v>-</v>
      </c>
      <c r="B645" s="73">
        <v>644</v>
      </c>
      <c r="C645" s="121"/>
      <c r="D645" s="9"/>
      <c r="E645" s="10"/>
      <c r="F645" s="11"/>
      <c r="G645" s="9"/>
      <c r="H645" s="86" t="str">
        <f>IFERROR(VLOOKUP(G645,'Service Details'!$D$5:$F$21,2,TRUE),"")</f>
        <v/>
      </c>
      <c r="I645" s="12"/>
      <c r="J645" s="13"/>
      <c r="K645" s="89">
        <f t="shared" si="42"/>
        <v>0</v>
      </c>
      <c r="L645" s="90">
        <v>0</v>
      </c>
      <c r="M645" s="91">
        <f>IFERROR(IF('Company Details'!$C$9="Yes",(VLOOKUP(Transaction!G645,'Service Details'!$D$5:$F$29,3)),0%),0)</f>
        <v>0</v>
      </c>
      <c r="N645" s="89">
        <f>IFERROR(IF('Company Details'!C651=(VLOOKUP(Transaction!F645,'Customer Details'!$B$3:$D$32,2)),0,L645*M645),0)</f>
        <v>0</v>
      </c>
      <c r="O645" s="92">
        <f>IFERROR(IF('Company Details'!C651=(VLOOKUP(Transaction!F645,'Customer Details'!$B$3:$D$32,2)),L645*M645/2,0),0)</f>
        <v>0</v>
      </c>
      <c r="P645" s="92">
        <f>IFERROR(IF('Company Details'!C651=(VLOOKUP(Transaction!F645,'Customer Details'!$B$3:$D$32,2)),L645*M645/2,0),0)</f>
        <v>0</v>
      </c>
      <c r="Q645" s="89">
        <f t="shared" si="43"/>
        <v>0</v>
      </c>
      <c r="R645" s="90">
        <f t="shared" si="44"/>
        <v>0</v>
      </c>
    </row>
    <row r="646" spans="1:18" x14ac:dyDescent="0.2">
      <c r="A646" s="73" t="str">
        <f t="shared" si="41"/>
        <v>-</v>
      </c>
      <c r="B646" s="73">
        <v>645</v>
      </c>
      <c r="C646" s="121"/>
      <c r="D646" s="9"/>
      <c r="E646" s="10"/>
      <c r="F646" s="11"/>
      <c r="G646" s="9"/>
      <c r="H646" s="86" t="str">
        <f>IFERROR(VLOOKUP(G646,'Service Details'!$D$5:$F$21,2,TRUE),"")</f>
        <v/>
      </c>
      <c r="I646" s="12"/>
      <c r="J646" s="13"/>
      <c r="K646" s="89">
        <f t="shared" si="42"/>
        <v>0</v>
      </c>
      <c r="L646" s="90">
        <v>0</v>
      </c>
      <c r="M646" s="91">
        <f>IFERROR(IF('Company Details'!$C$9="Yes",(VLOOKUP(Transaction!G646,'Service Details'!$D$5:$F$29,3)),0%),0)</f>
        <v>0</v>
      </c>
      <c r="N646" s="89">
        <f>IFERROR(IF('Company Details'!C652=(VLOOKUP(Transaction!F646,'Customer Details'!$B$3:$D$32,2)),0,L646*M646),0)</f>
        <v>0</v>
      </c>
      <c r="O646" s="92">
        <f>IFERROR(IF('Company Details'!C652=(VLOOKUP(Transaction!F646,'Customer Details'!$B$3:$D$32,2)),L646*M646/2,0),0)</f>
        <v>0</v>
      </c>
      <c r="P646" s="92">
        <f>IFERROR(IF('Company Details'!C652=(VLOOKUP(Transaction!F646,'Customer Details'!$B$3:$D$32,2)),L646*M646/2,0),0)</f>
        <v>0</v>
      </c>
      <c r="Q646" s="89">
        <f t="shared" si="43"/>
        <v>0</v>
      </c>
      <c r="R646" s="90">
        <f t="shared" si="44"/>
        <v>0</v>
      </c>
    </row>
    <row r="647" spans="1:18" x14ac:dyDescent="0.2">
      <c r="A647" s="73" t="str">
        <f t="shared" si="41"/>
        <v>-</v>
      </c>
      <c r="B647" s="73">
        <v>646</v>
      </c>
      <c r="C647" s="121"/>
      <c r="D647" s="9"/>
      <c r="E647" s="10"/>
      <c r="F647" s="11"/>
      <c r="G647" s="9"/>
      <c r="H647" s="86" t="str">
        <f>IFERROR(VLOOKUP(G647,'Service Details'!$D$5:$F$21,2,TRUE),"")</f>
        <v/>
      </c>
      <c r="I647" s="12"/>
      <c r="J647" s="13"/>
      <c r="K647" s="89">
        <f t="shared" si="42"/>
        <v>0</v>
      </c>
      <c r="L647" s="90">
        <v>0</v>
      </c>
      <c r="M647" s="91">
        <f>IFERROR(IF('Company Details'!$C$9="Yes",(VLOOKUP(Transaction!G647,'Service Details'!$D$5:$F$29,3)),0%),0)</f>
        <v>0</v>
      </c>
      <c r="N647" s="89">
        <f>IFERROR(IF('Company Details'!C653=(VLOOKUP(Transaction!F647,'Customer Details'!$B$3:$D$32,2)),0,L647*M647),0)</f>
        <v>0</v>
      </c>
      <c r="O647" s="92">
        <f>IFERROR(IF('Company Details'!C653=(VLOOKUP(Transaction!F647,'Customer Details'!$B$3:$D$32,2)),L647*M647/2,0),0)</f>
        <v>0</v>
      </c>
      <c r="P647" s="92">
        <f>IFERROR(IF('Company Details'!C653=(VLOOKUP(Transaction!F647,'Customer Details'!$B$3:$D$32,2)),L647*M647/2,0),0)</f>
        <v>0</v>
      </c>
      <c r="Q647" s="89">
        <f t="shared" si="43"/>
        <v>0</v>
      </c>
      <c r="R647" s="90">
        <f t="shared" si="44"/>
        <v>0</v>
      </c>
    </row>
    <row r="648" spans="1:18" x14ac:dyDescent="0.2">
      <c r="A648" s="73" t="str">
        <f t="shared" si="41"/>
        <v>-</v>
      </c>
      <c r="B648" s="73">
        <v>647</v>
      </c>
      <c r="C648" s="121"/>
      <c r="D648" s="9"/>
      <c r="E648" s="10"/>
      <c r="F648" s="11"/>
      <c r="G648" s="9"/>
      <c r="H648" s="86" t="str">
        <f>IFERROR(VLOOKUP(G648,'Service Details'!$D$5:$F$21,2,TRUE),"")</f>
        <v/>
      </c>
      <c r="I648" s="12"/>
      <c r="J648" s="13"/>
      <c r="K648" s="89">
        <f t="shared" si="42"/>
        <v>0</v>
      </c>
      <c r="L648" s="90">
        <v>0</v>
      </c>
      <c r="M648" s="91">
        <f>IFERROR(IF('Company Details'!$C$9="Yes",(VLOOKUP(Transaction!G648,'Service Details'!$D$5:$F$29,3)),0%),0)</f>
        <v>0</v>
      </c>
      <c r="N648" s="89">
        <f>IFERROR(IF('Company Details'!C654=(VLOOKUP(Transaction!F648,'Customer Details'!$B$3:$D$32,2)),0,L648*M648),0)</f>
        <v>0</v>
      </c>
      <c r="O648" s="92">
        <f>IFERROR(IF('Company Details'!C654=(VLOOKUP(Transaction!F648,'Customer Details'!$B$3:$D$32,2)),L648*M648/2,0),0)</f>
        <v>0</v>
      </c>
      <c r="P648" s="92">
        <f>IFERROR(IF('Company Details'!C654=(VLOOKUP(Transaction!F648,'Customer Details'!$B$3:$D$32,2)),L648*M648/2,0),0)</f>
        <v>0</v>
      </c>
      <c r="Q648" s="89">
        <f t="shared" si="43"/>
        <v>0</v>
      </c>
      <c r="R648" s="90">
        <f t="shared" si="44"/>
        <v>0</v>
      </c>
    </row>
    <row r="649" spans="1:18" x14ac:dyDescent="0.2">
      <c r="A649" s="73" t="str">
        <f t="shared" si="41"/>
        <v>-</v>
      </c>
      <c r="B649" s="73">
        <v>648</v>
      </c>
      <c r="C649" s="121"/>
      <c r="D649" s="9"/>
      <c r="E649" s="10"/>
      <c r="F649" s="11"/>
      <c r="G649" s="9"/>
      <c r="H649" s="86" t="str">
        <f>IFERROR(VLOOKUP(G649,'Service Details'!$D$5:$F$21,2,TRUE),"")</f>
        <v/>
      </c>
      <c r="I649" s="12"/>
      <c r="J649" s="13"/>
      <c r="K649" s="89">
        <f t="shared" si="42"/>
        <v>0</v>
      </c>
      <c r="L649" s="90">
        <v>0</v>
      </c>
      <c r="M649" s="91">
        <f>IFERROR(IF('Company Details'!$C$9="Yes",(VLOOKUP(Transaction!G649,'Service Details'!$D$5:$F$29,3)),0%),0)</f>
        <v>0</v>
      </c>
      <c r="N649" s="89">
        <f>IFERROR(IF('Company Details'!C655=(VLOOKUP(Transaction!F649,'Customer Details'!$B$3:$D$32,2)),0,L649*M649),0)</f>
        <v>0</v>
      </c>
      <c r="O649" s="92">
        <f>IFERROR(IF('Company Details'!C655=(VLOOKUP(Transaction!F649,'Customer Details'!$B$3:$D$32,2)),L649*M649/2,0),0)</f>
        <v>0</v>
      </c>
      <c r="P649" s="92">
        <f>IFERROR(IF('Company Details'!C655=(VLOOKUP(Transaction!F649,'Customer Details'!$B$3:$D$32,2)),L649*M649/2,0),0)</f>
        <v>0</v>
      </c>
      <c r="Q649" s="89">
        <f t="shared" si="43"/>
        <v>0</v>
      </c>
      <c r="R649" s="90">
        <f t="shared" si="44"/>
        <v>0</v>
      </c>
    </row>
    <row r="650" spans="1:18" x14ac:dyDescent="0.2">
      <c r="A650" s="73" t="str">
        <f t="shared" si="41"/>
        <v>-</v>
      </c>
      <c r="B650" s="73">
        <v>649</v>
      </c>
      <c r="C650" s="121"/>
      <c r="D650" s="9"/>
      <c r="E650" s="10"/>
      <c r="F650" s="11"/>
      <c r="G650" s="9"/>
      <c r="H650" s="86" t="str">
        <f>IFERROR(VLOOKUP(G650,'Service Details'!$D$5:$F$21,2,TRUE),"")</f>
        <v/>
      </c>
      <c r="I650" s="12"/>
      <c r="J650" s="13"/>
      <c r="K650" s="89">
        <f t="shared" si="42"/>
        <v>0</v>
      </c>
      <c r="L650" s="90">
        <v>0</v>
      </c>
      <c r="M650" s="91">
        <f>IFERROR(IF('Company Details'!$C$9="Yes",(VLOOKUP(Transaction!G650,'Service Details'!$D$5:$F$29,3)),0%),0)</f>
        <v>0</v>
      </c>
      <c r="N650" s="89">
        <f>IFERROR(IF('Company Details'!C656=(VLOOKUP(Transaction!F650,'Customer Details'!$B$3:$D$32,2)),0,L650*M650),0)</f>
        <v>0</v>
      </c>
      <c r="O650" s="92">
        <f>IFERROR(IF('Company Details'!C656=(VLOOKUP(Transaction!F650,'Customer Details'!$B$3:$D$32,2)),L650*M650/2,0),0)</f>
        <v>0</v>
      </c>
      <c r="P650" s="92">
        <f>IFERROR(IF('Company Details'!C656=(VLOOKUP(Transaction!F650,'Customer Details'!$B$3:$D$32,2)),L650*M650/2,0),0)</f>
        <v>0</v>
      </c>
      <c r="Q650" s="89">
        <f t="shared" si="43"/>
        <v>0</v>
      </c>
      <c r="R650" s="90">
        <f t="shared" si="44"/>
        <v>0</v>
      </c>
    </row>
    <row r="651" spans="1:18" x14ac:dyDescent="0.2">
      <c r="A651" s="73" t="str">
        <f t="shared" si="41"/>
        <v>-</v>
      </c>
      <c r="B651" s="73">
        <v>650</v>
      </c>
      <c r="C651" s="121"/>
      <c r="D651" s="9"/>
      <c r="E651" s="10"/>
      <c r="F651" s="11"/>
      <c r="G651" s="9"/>
      <c r="H651" s="86" t="str">
        <f>IFERROR(VLOOKUP(G651,'Service Details'!$D$5:$F$21,2,TRUE),"")</f>
        <v/>
      </c>
      <c r="I651" s="12"/>
      <c r="J651" s="13"/>
      <c r="K651" s="89">
        <f t="shared" si="42"/>
        <v>0</v>
      </c>
      <c r="L651" s="90">
        <v>0</v>
      </c>
      <c r="M651" s="91">
        <f>IFERROR(IF('Company Details'!$C$9="Yes",(VLOOKUP(Transaction!G651,'Service Details'!$D$5:$F$29,3)),0%),0)</f>
        <v>0</v>
      </c>
      <c r="N651" s="89">
        <f>IFERROR(IF('Company Details'!C657=(VLOOKUP(Transaction!F651,'Customer Details'!$B$3:$D$32,2)),0,L651*M651),0)</f>
        <v>0</v>
      </c>
      <c r="O651" s="92">
        <f>IFERROR(IF('Company Details'!C657=(VLOOKUP(Transaction!F651,'Customer Details'!$B$3:$D$32,2)),L651*M651/2,0),0)</f>
        <v>0</v>
      </c>
      <c r="P651" s="92">
        <f>IFERROR(IF('Company Details'!C657=(VLOOKUP(Transaction!F651,'Customer Details'!$B$3:$D$32,2)),L651*M651/2,0),0)</f>
        <v>0</v>
      </c>
      <c r="Q651" s="89">
        <f t="shared" si="43"/>
        <v>0</v>
      </c>
      <c r="R651" s="90">
        <f t="shared" si="44"/>
        <v>0</v>
      </c>
    </row>
    <row r="652" spans="1:18" x14ac:dyDescent="0.2">
      <c r="A652" s="73" t="str">
        <f t="shared" si="41"/>
        <v>-</v>
      </c>
      <c r="B652" s="73">
        <v>651</v>
      </c>
      <c r="C652" s="121"/>
      <c r="D652" s="9"/>
      <c r="E652" s="10"/>
      <c r="F652" s="11"/>
      <c r="G652" s="9"/>
      <c r="H652" s="86" t="str">
        <f>IFERROR(VLOOKUP(G652,'Service Details'!$D$5:$F$21,2,TRUE),"")</f>
        <v/>
      </c>
      <c r="I652" s="12"/>
      <c r="J652" s="13"/>
      <c r="K652" s="89">
        <f t="shared" si="42"/>
        <v>0</v>
      </c>
      <c r="L652" s="90">
        <v>0</v>
      </c>
      <c r="M652" s="91">
        <f>IFERROR(IF('Company Details'!$C$9="Yes",(VLOOKUP(Transaction!G652,'Service Details'!$D$5:$F$29,3)),0%),0)</f>
        <v>0</v>
      </c>
      <c r="N652" s="89">
        <f>IFERROR(IF('Company Details'!C658=(VLOOKUP(Transaction!F652,'Customer Details'!$B$3:$D$32,2)),0,L652*M652),0)</f>
        <v>0</v>
      </c>
      <c r="O652" s="92">
        <f>IFERROR(IF('Company Details'!C658=(VLOOKUP(Transaction!F652,'Customer Details'!$B$3:$D$32,2)),L652*M652/2,0),0)</f>
        <v>0</v>
      </c>
      <c r="P652" s="92">
        <f>IFERROR(IF('Company Details'!C658=(VLOOKUP(Transaction!F652,'Customer Details'!$B$3:$D$32,2)),L652*M652/2,0),0)</f>
        <v>0</v>
      </c>
      <c r="Q652" s="89">
        <f t="shared" si="43"/>
        <v>0</v>
      </c>
      <c r="R652" s="90">
        <f t="shared" si="44"/>
        <v>0</v>
      </c>
    </row>
    <row r="653" spans="1:18" x14ac:dyDescent="0.2">
      <c r="A653" s="73" t="str">
        <f t="shared" si="41"/>
        <v>-</v>
      </c>
      <c r="B653" s="73">
        <v>652</v>
      </c>
      <c r="C653" s="121"/>
      <c r="D653" s="9"/>
      <c r="E653" s="10"/>
      <c r="F653" s="11"/>
      <c r="G653" s="9"/>
      <c r="H653" s="86" t="str">
        <f>IFERROR(VLOOKUP(G653,'Service Details'!$D$5:$F$21,2,TRUE),"")</f>
        <v/>
      </c>
      <c r="I653" s="12"/>
      <c r="J653" s="13"/>
      <c r="K653" s="89">
        <f t="shared" si="42"/>
        <v>0</v>
      </c>
      <c r="L653" s="90">
        <v>0</v>
      </c>
      <c r="M653" s="91">
        <f>IFERROR(IF('Company Details'!$C$9="Yes",(VLOOKUP(Transaction!G653,'Service Details'!$D$5:$F$29,3)),0%),0)</f>
        <v>0</v>
      </c>
      <c r="N653" s="89">
        <f>IFERROR(IF('Company Details'!C659=(VLOOKUP(Transaction!F653,'Customer Details'!$B$3:$D$32,2)),0,L653*M653),0)</f>
        <v>0</v>
      </c>
      <c r="O653" s="92">
        <f>IFERROR(IF('Company Details'!C659=(VLOOKUP(Transaction!F653,'Customer Details'!$B$3:$D$32,2)),L653*M653/2,0),0)</f>
        <v>0</v>
      </c>
      <c r="P653" s="92">
        <f>IFERROR(IF('Company Details'!C659=(VLOOKUP(Transaction!F653,'Customer Details'!$B$3:$D$32,2)),L653*M653/2,0),0)</f>
        <v>0</v>
      </c>
      <c r="Q653" s="89">
        <f t="shared" si="43"/>
        <v>0</v>
      </c>
      <c r="R653" s="90">
        <f t="shared" si="44"/>
        <v>0</v>
      </c>
    </row>
    <row r="654" spans="1:18" x14ac:dyDescent="0.2">
      <c r="A654" s="73" t="str">
        <f t="shared" si="41"/>
        <v>-</v>
      </c>
      <c r="B654" s="73">
        <v>653</v>
      </c>
      <c r="C654" s="121"/>
      <c r="D654" s="9"/>
      <c r="E654" s="10"/>
      <c r="F654" s="11"/>
      <c r="G654" s="9"/>
      <c r="H654" s="86" t="str">
        <f>IFERROR(VLOOKUP(G654,'Service Details'!$D$5:$F$21,2,TRUE),"")</f>
        <v/>
      </c>
      <c r="I654" s="12"/>
      <c r="J654" s="13"/>
      <c r="K654" s="89">
        <f t="shared" si="42"/>
        <v>0</v>
      </c>
      <c r="L654" s="90">
        <v>0</v>
      </c>
      <c r="M654" s="91">
        <f>IFERROR(IF('Company Details'!$C$9="Yes",(VLOOKUP(Transaction!G654,'Service Details'!$D$5:$F$29,3)),0%),0)</f>
        <v>0</v>
      </c>
      <c r="N654" s="89">
        <f>IFERROR(IF('Company Details'!C660=(VLOOKUP(Transaction!F654,'Customer Details'!$B$3:$D$32,2)),0,L654*M654),0)</f>
        <v>0</v>
      </c>
      <c r="O654" s="92">
        <f>IFERROR(IF('Company Details'!C660=(VLOOKUP(Transaction!F654,'Customer Details'!$B$3:$D$32,2)),L654*M654/2,0),0)</f>
        <v>0</v>
      </c>
      <c r="P654" s="92">
        <f>IFERROR(IF('Company Details'!C660=(VLOOKUP(Transaction!F654,'Customer Details'!$B$3:$D$32,2)),L654*M654/2,0),0)</f>
        <v>0</v>
      </c>
      <c r="Q654" s="89">
        <f t="shared" si="43"/>
        <v>0</v>
      </c>
      <c r="R654" s="90">
        <f t="shared" si="44"/>
        <v>0</v>
      </c>
    </row>
    <row r="655" spans="1:18" x14ac:dyDescent="0.2">
      <c r="A655" s="73" t="str">
        <f t="shared" si="41"/>
        <v>-</v>
      </c>
      <c r="B655" s="73">
        <v>654</v>
      </c>
      <c r="C655" s="121"/>
      <c r="D655" s="9"/>
      <c r="E655" s="10"/>
      <c r="F655" s="11"/>
      <c r="G655" s="9"/>
      <c r="H655" s="86" t="str">
        <f>IFERROR(VLOOKUP(G655,'Service Details'!$D$5:$F$21,2,TRUE),"")</f>
        <v/>
      </c>
      <c r="I655" s="12"/>
      <c r="J655" s="13"/>
      <c r="K655" s="89">
        <f t="shared" si="42"/>
        <v>0</v>
      </c>
      <c r="L655" s="90">
        <v>0</v>
      </c>
      <c r="M655" s="91">
        <f>IFERROR(IF('Company Details'!$C$9="Yes",(VLOOKUP(Transaction!G655,'Service Details'!$D$5:$F$29,3)),0%),0)</f>
        <v>0</v>
      </c>
      <c r="N655" s="89">
        <f>IFERROR(IF('Company Details'!C661=(VLOOKUP(Transaction!F655,'Customer Details'!$B$3:$D$32,2)),0,L655*M655),0)</f>
        <v>0</v>
      </c>
      <c r="O655" s="92">
        <f>IFERROR(IF('Company Details'!C661=(VLOOKUP(Transaction!F655,'Customer Details'!$B$3:$D$32,2)),L655*M655/2,0),0)</f>
        <v>0</v>
      </c>
      <c r="P655" s="92">
        <f>IFERROR(IF('Company Details'!C661=(VLOOKUP(Transaction!F655,'Customer Details'!$B$3:$D$32,2)),L655*M655/2,0),0)</f>
        <v>0</v>
      </c>
      <c r="Q655" s="89">
        <f t="shared" si="43"/>
        <v>0</v>
      </c>
      <c r="R655" s="90">
        <f t="shared" si="44"/>
        <v>0</v>
      </c>
    </row>
    <row r="656" spans="1:18" x14ac:dyDescent="0.2">
      <c r="A656" s="73" t="str">
        <f t="shared" si="41"/>
        <v>-</v>
      </c>
      <c r="B656" s="73">
        <v>655</v>
      </c>
      <c r="C656" s="121"/>
      <c r="D656" s="9"/>
      <c r="E656" s="10"/>
      <c r="F656" s="11"/>
      <c r="G656" s="9"/>
      <c r="H656" s="86" t="str">
        <f>IFERROR(VLOOKUP(G656,'Service Details'!$D$5:$F$21,2,TRUE),"")</f>
        <v/>
      </c>
      <c r="I656" s="12"/>
      <c r="J656" s="13"/>
      <c r="K656" s="89">
        <f t="shared" si="42"/>
        <v>0</v>
      </c>
      <c r="L656" s="90">
        <v>0</v>
      </c>
      <c r="M656" s="91">
        <f>IFERROR(IF('Company Details'!$C$9="Yes",(VLOOKUP(Transaction!G656,'Service Details'!$D$5:$F$29,3)),0%),0)</f>
        <v>0</v>
      </c>
      <c r="N656" s="89">
        <f>IFERROR(IF('Company Details'!C662=(VLOOKUP(Transaction!F656,'Customer Details'!$B$3:$D$32,2)),0,L656*M656),0)</f>
        <v>0</v>
      </c>
      <c r="O656" s="92">
        <f>IFERROR(IF('Company Details'!C662=(VLOOKUP(Transaction!F656,'Customer Details'!$B$3:$D$32,2)),L656*M656/2,0),0)</f>
        <v>0</v>
      </c>
      <c r="P656" s="92">
        <f>IFERROR(IF('Company Details'!C662=(VLOOKUP(Transaction!F656,'Customer Details'!$B$3:$D$32,2)),L656*M656/2,0),0)</f>
        <v>0</v>
      </c>
      <c r="Q656" s="89">
        <f t="shared" si="43"/>
        <v>0</v>
      </c>
      <c r="R656" s="90">
        <f t="shared" si="44"/>
        <v>0</v>
      </c>
    </row>
    <row r="657" spans="1:18" x14ac:dyDescent="0.2">
      <c r="A657" s="73" t="str">
        <f t="shared" si="41"/>
        <v>-</v>
      </c>
      <c r="B657" s="73">
        <v>656</v>
      </c>
      <c r="C657" s="121"/>
      <c r="D657" s="9"/>
      <c r="E657" s="10"/>
      <c r="F657" s="11"/>
      <c r="G657" s="9"/>
      <c r="H657" s="86" t="str">
        <f>IFERROR(VLOOKUP(G657,'Service Details'!$D$5:$F$21,2,TRUE),"")</f>
        <v/>
      </c>
      <c r="I657" s="12"/>
      <c r="J657" s="13"/>
      <c r="K657" s="89">
        <f t="shared" si="42"/>
        <v>0</v>
      </c>
      <c r="L657" s="90">
        <v>0</v>
      </c>
      <c r="M657" s="91">
        <f>IFERROR(IF('Company Details'!$C$9="Yes",(VLOOKUP(Transaction!G657,'Service Details'!$D$5:$F$29,3)),0%),0)</f>
        <v>0</v>
      </c>
      <c r="N657" s="89">
        <f>IFERROR(IF('Company Details'!C663=(VLOOKUP(Transaction!F657,'Customer Details'!$B$3:$D$32,2)),0,L657*M657),0)</f>
        <v>0</v>
      </c>
      <c r="O657" s="92">
        <f>IFERROR(IF('Company Details'!C663=(VLOOKUP(Transaction!F657,'Customer Details'!$B$3:$D$32,2)),L657*M657/2,0),0)</f>
        <v>0</v>
      </c>
      <c r="P657" s="92">
        <f>IFERROR(IF('Company Details'!C663=(VLOOKUP(Transaction!F657,'Customer Details'!$B$3:$D$32,2)),L657*M657/2,0),0)</f>
        <v>0</v>
      </c>
      <c r="Q657" s="89">
        <f t="shared" si="43"/>
        <v>0</v>
      </c>
      <c r="R657" s="90">
        <f t="shared" si="44"/>
        <v>0</v>
      </c>
    </row>
    <row r="658" spans="1:18" x14ac:dyDescent="0.2">
      <c r="A658" s="73" t="str">
        <f t="shared" si="41"/>
        <v>-</v>
      </c>
      <c r="B658" s="73">
        <v>657</v>
      </c>
      <c r="C658" s="121"/>
      <c r="D658" s="9"/>
      <c r="E658" s="10"/>
      <c r="F658" s="11"/>
      <c r="G658" s="9"/>
      <c r="H658" s="86" t="str">
        <f>IFERROR(VLOOKUP(G658,'Service Details'!$D$5:$F$21,2,TRUE),"")</f>
        <v/>
      </c>
      <c r="I658" s="12"/>
      <c r="J658" s="13"/>
      <c r="K658" s="89">
        <f t="shared" si="42"/>
        <v>0</v>
      </c>
      <c r="L658" s="90">
        <v>0</v>
      </c>
      <c r="M658" s="91">
        <f>IFERROR(IF('Company Details'!$C$9="Yes",(VLOOKUP(Transaction!G658,'Service Details'!$D$5:$F$29,3)),0%),0)</f>
        <v>0</v>
      </c>
      <c r="N658" s="89">
        <f>IFERROR(IF('Company Details'!C664=(VLOOKUP(Transaction!F658,'Customer Details'!$B$3:$D$32,2)),0,L658*M658),0)</f>
        <v>0</v>
      </c>
      <c r="O658" s="92">
        <f>IFERROR(IF('Company Details'!C664=(VLOOKUP(Transaction!F658,'Customer Details'!$B$3:$D$32,2)),L658*M658/2,0),0)</f>
        <v>0</v>
      </c>
      <c r="P658" s="92">
        <f>IFERROR(IF('Company Details'!C664=(VLOOKUP(Transaction!F658,'Customer Details'!$B$3:$D$32,2)),L658*M658/2,0),0)</f>
        <v>0</v>
      </c>
      <c r="Q658" s="89">
        <f t="shared" si="43"/>
        <v>0</v>
      </c>
      <c r="R658" s="90">
        <f t="shared" si="44"/>
        <v>0</v>
      </c>
    </row>
    <row r="659" spans="1:18" x14ac:dyDescent="0.2">
      <c r="A659" s="73" t="str">
        <f t="shared" si="41"/>
        <v>-</v>
      </c>
      <c r="B659" s="73">
        <v>658</v>
      </c>
      <c r="C659" s="121"/>
      <c r="D659" s="9"/>
      <c r="E659" s="10"/>
      <c r="F659" s="11"/>
      <c r="G659" s="9"/>
      <c r="H659" s="86" t="str">
        <f>IFERROR(VLOOKUP(G659,'Service Details'!$D$5:$F$21,2,TRUE),"")</f>
        <v/>
      </c>
      <c r="I659" s="12"/>
      <c r="J659" s="13"/>
      <c r="K659" s="89">
        <f t="shared" si="42"/>
        <v>0</v>
      </c>
      <c r="L659" s="90">
        <v>0</v>
      </c>
      <c r="M659" s="91">
        <f>IFERROR(IF('Company Details'!$C$9="Yes",(VLOOKUP(Transaction!G659,'Service Details'!$D$5:$F$29,3)),0%),0)</f>
        <v>0</v>
      </c>
      <c r="N659" s="89">
        <f>IFERROR(IF('Company Details'!C665=(VLOOKUP(Transaction!F659,'Customer Details'!$B$3:$D$32,2)),0,L659*M659),0)</f>
        <v>0</v>
      </c>
      <c r="O659" s="92">
        <f>IFERROR(IF('Company Details'!C665=(VLOOKUP(Transaction!F659,'Customer Details'!$B$3:$D$32,2)),L659*M659/2,0),0)</f>
        <v>0</v>
      </c>
      <c r="P659" s="92">
        <f>IFERROR(IF('Company Details'!C665=(VLOOKUP(Transaction!F659,'Customer Details'!$B$3:$D$32,2)),L659*M659/2,0),0)</f>
        <v>0</v>
      </c>
      <c r="Q659" s="89">
        <f t="shared" si="43"/>
        <v>0</v>
      </c>
      <c r="R659" s="90">
        <f t="shared" si="44"/>
        <v>0</v>
      </c>
    </row>
    <row r="660" spans="1:18" x14ac:dyDescent="0.2">
      <c r="A660" s="73" t="str">
        <f t="shared" si="41"/>
        <v>-</v>
      </c>
      <c r="B660" s="73">
        <v>659</v>
      </c>
      <c r="C660" s="121"/>
      <c r="D660" s="9"/>
      <c r="E660" s="10"/>
      <c r="F660" s="11"/>
      <c r="G660" s="9"/>
      <c r="H660" s="86" t="str">
        <f>IFERROR(VLOOKUP(G660,'Service Details'!$D$5:$F$21,2,TRUE),"")</f>
        <v/>
      </c>
      <c r="I660" s="12"/>
      <c r="J660" s="13"/>
      <c r="K660" s="89">
        <f t="shared" si="42"/>
        <v>0</v>
      </c>
      <c r="L660" s="90">
        <v>0</v>
      </c>
      <c r="M660" s="91">
        <f>IFERROR(IF('Company Details'!$C$9="Yes",(VLOOKUP(Transaction!G660,'Service Details'!$D$5:$F$29,3)),0%),0)</f>
        <v>0</v>
      </c>
      <c r="N660" s="89">
        <f>IFERROR(IF('Company Details'!C666=(VLOOKUP(Transaction!F660,'Customer Details'!$B$3:$D$32,2)),0,L660*M660),0)</f>
        <v>0</v>
      </c>
      <c r="O660" s="92">
        <f>IFERROR(IF('Company Details'!C666=(VLOOKUP(Transaction!F660,'Customer Details'!$B$3:$D$32,2)),L660*M660/2,0),0)</f>
        <v>0</v>
      </c>
      <c r="P660" s="92">
        <f>IFERROR(IF('Company Details'!C666=(VLOOKUP(Transaction!F660,'Customer Details'!$B$3:$D$32,2)),L660*M660/2,0),0)</f>
        <v>0</v>
      </c>
      <c r="Q660" s="89">
        <f t="shared" si="43"/>
        <v>0</v>
      </c>
      <c r="R660" s="90">
        <f t="shared" si="44"/>
        <v>0</v>
      </c>
    </row>
    <row r="661" spans="1:18" x14ac:dyDescent="0.2">
      <c r="A661" s="73" t="str">
        <f t="shared" si="41"/>
        <v>-</v>
      </c>
      <c r="B661" s="73">
        <v>660</v>
      </c>
      <c r="C661" s="121"/>
      <c r="D661" s="9"/>
      <c r="E661" s="10"/>
      <c r="F661" s="11"/>
      <c r="G661" s="9"/>
      <c r="H661" s="86" t="str">
        <f>IFERROR(VLOOKUP(G661,'Service Details'!$D$5:$F$21,2,TRUE),"")</f>
        <v/>
      </c>
      <c r="I661" s="12"/>
      <c r="J661" s="13"/>
      <c r="K661" s="89">
        <f t="shared" si="42"/>
        <v>0</v>
      </c>
      <c r="L661" s="90">
        <v>0</v>
      </c>
      <c r="M661" s="91">
        <f>IFERROR(IF('Company Details'!$C$9="Yes",(VLOOKUP(Transaction!G661,'Service Details'!$D$5:$F$29,3)),0%),0)</f>
        <v>0</v>
      </c>
      <c r="N661" s="89">
        <f>IFERROR(IF('Company Details'!C667=(VLOOKUP(Transaction!F661,'Customer Details'!$B$3:$D$32,2)),0,L661*M661),0)</f>
        <v>0</v>
      </c>
      <c r="O661" s="92">
        <f>IFERROR(IF('Company Details'!C667=(VLOOKUP(Transaction!F661,'Customer Details'!$B$3:$D$32,2)),L661*M661/2,0),0)</f>
        <v>0</v>
      </c>
      <c r="P661" s="92">
        <f>IFERROR(IF('Company Details'!C667=(VLOOKUP(Transaction!F661,'Customer Details'!$B$3:$D$32,2)),L661*M661/2,0),0)</f>
        <v>0</v>
      </c>
      <c r="Q661" s="89">
        <f t="shared" si="43"/>
        <v>0</v>
      </c>
      <c r="R661" s="90">
        <f t="shared" si="44"/>
        <v>0</v>
      </c>
    </row>
    <row r="662" spans="1:18" x14ac:dyDescent="0.2">
      <c r="A662" s="73" t="str">
        <f t="shared" si="41"/>
        <v>-</v>
      </c>
      <c r="B662" s="73">
        <v>661</v>
      </c>
      <c r="C662" s="121"/>
      <c r="D662" s="9"/>
      <c r="E662" s="10"/>
      <c r="F662" s="11"/>
      <c r="G662" s="9"/>
      <c r="H662" s="86" t="str">
        <f>IFERROR(VLOOKUP(G662,'Service Details'!$D$5:$F$21,2,TRUE),"")</f>
        <v/>
      </c>
      <c r="I662" s="12"/>
      <c r="J662" s="13"/>
      <c r="K662" s="89">
        <f t="shared" si="42"/>
        <v>0</v>
      </c>
      <c r="L662" s="90">
        <v>0</v>
      </c>
      <c r="M662" s="91">
        <f>IFERROR(IF('Company Details'!$C$9="Yes",(VLOOKUP(Transaction!G662,'Service Details'!$D$5:$F$29,3)),0%),0)</f>
        <v>0</v>
      </c>
      <c r="N662" s="89">
        <f>IFERROR(IF('Company Details'!C668=(VLOOKUP(Transaction!F662,'Customer Details'!$B$3:$D$32,2)),0,L662*M662),0)</f>
        <v>0</v>
      </c>
      <c r="O662" s="92">
        <f>IFERROR(IF('Company Details'!C668=(VLOOKUP(Transaction!F662,'Customer Details'!$B$3:$D$32,2)),L662*M662/2,0),0)</f>
        <v>0</v>
      </c>
      <c r="P662" s="92">
        <f>IFERROR(IF('Company Details'!C668=(VLOOKUP(Transaction!F662,'Customer Details'!$B$3:$D$32,2)),L662*M662/2,0),0)</f>
        <v>0</v>
      </c>
      <c r="Q662" s="89">
        <f t="shared" si="43"/>
        <v>0</v>
      </c>
      <c r="R662" s="90">
        <f t="shared" si="44"/>
        <v>0</v>
      </c>
    </row>
    <row r="663" spans="1:18" x14ac:dyDescent="0.2">
      <c r="A663" s="73" t="str">
        <f t="shared" si="41"/>
        <v>-</v>
      </c>
      <c r="B663" s="73">
        <v>662</v>
      </c>
      <c r="C663" s="121"/>
      <c r="D663" s="9"/>
      <c r="E663" s="10"/>
      <c r="F663" s="11"/>
      <c r="G663" s="9"/>
      <c r="H663" s="86" t="str">
        <f>IFERROR(VLOOKUP(G663,'Service Details'!$D$5:$F$21,2,TRUE),"")</f>
        <v/>
      </c>
      <c r="I663" s="12"/>
      <c r="J663" s="13"/>
      <c r="K663" s="89">
        <f t="shared" si="42"/>
        <v>0</v>
      </c>
      <c r="L663" s="90">
        <v>0</v>
      </c>
      <c r="M663" s="91">
        <f>IFERROR(IF('Company Details'!$C$9="Yes",(VLOOKUP(Transaction!G663,'Service Details'!$D$5:$F$29,3)),0%),0)</f>
        <v>0</v>
      </c>
      <c r="N663" s="89">
        <f>IFERROR(IF('Company Details'!C669=(VLOOKUP(Transaction!F663,'Customer Details'!$B$3:$D$32,2)),0,L663*M663),0)</f>
        <v>0</v>
      </c>
      <c r="O663" s="92">
        <f>IFERROR(IF('Company Details'!C669=(VLOOKUP(Transaction!F663,'Customer Details'!$B$3:$D$32,2)),L663*M663/2,0),0)</f>
        <v>0</v>
      </c>
      <c r="P663" s="92">
        <f>IFERROR(IF('Company Details'!C669=(VLOOKUP(Transaction!F663,'Customer Details'!$B$3:$D$32,2)),L663*M663/2,0),0)</f>
        <v>0</v>
      </c>
      <c r="Q663" s="89">
        <f t="shared" si="43"/>
        <v>0</v>
      </c>
      <c r="R663" s="90">
        <f t="shared" si="44"/>
        <v>0</v>
      </c>
    </row>
    <row r="664" spans="1:18" x14ac:dyDescent="0.2">
      <c r="A664" s="73" t="str">
        <f t="shared" si="41"/>
        <v>-</v>
      </c>
      <c r="B664" s="73">
        <v>663</v>
      </c>
      <c r="C664" s="121"/>
      <c r="D664" s="9"/>
      <c r="E664" s="10"/>
      <c r="F664" s="11"/>
      <c r="G664" s="9"/>
      <c r="H664" s="86" t="str">
        <f>IFERROR(VLOOKUP(G664,'Service Details'!$D$5:$F$21,2,TRUE),"")</f>
        <v/>
      </c>
      <c r="I664" s="12"/>
      <c r="J664" s="13"/>
      <c r="K664" s="89">
        <f t="shared" si="42"/>
        <v>0</v>
      </c>
      <c r="L664" s="90">
        <v>0</v>
      </c>
      <c r="M664" s="91">
        <f>IFERROR(IF('Company Details'!$C$9="Yes",(VLOOKUP(Transaction!G664,'Service Details'!$D$5:$F$29,3)),0%),0)</f>
        <v>0</v>
      </c>
      <c r="N664" s="89">
        <f>IFERROR(IF('Company Details'!C670=(VLOOKUP(Transaction!F664,'Customer Details'!$B$3:$D$32,2)),0,L664*M664),0)</f>
        <v>0</v>
      </c>
      <c r="O664" s="92">
        <f>IFERROR(IF('Company Details'!C670=(VLOOKUP(Transaction!F664,'Customer Details'!$B$3:$D$32,2)),L664*M664/2,0),0)</f>
        <v>0</v>
      </c>
      <c r="P664" s="92">
        <f>IFERROR(IF('Company Details'!C670=(VLOOKUP(Transaction!F664,'Customer Details'!$B$3:$D$32,2)),L664*M664/2,0),0)</f>
        <v>0</v>
      </c>
      <c r="Q664" s="89">
        <f t="shared" si="43"/>
        <v>0</v>
      </c>
      <c r="R664" s="90">
        <f t="shared" si="44"/>
        <v>0</v>
      </c>
    </row>
    <row r="665" spans="1:18" x14ac:dyDescent="0.2">
      <c r="A665" s="73" t="str">
        <f t="shared" si="41"/>
        <v>-</v>
      </c>
      <c r="B665" s="73">
        <v>664</v>
      </c>
      <c r="C665" s="121"/>
      <c r="D665" s="9"/>
      <c r="E665" s="10"/>
      <c r="F665" s="11"/>
      <c r="G665" s="9"/>
      <c r="H665" s="86" t="str">
        <f>IFERROR(VLOOKUP(G665,'Service Details'!$D$5:$F$21,2,TRUE),"")</f>
        <v/>
      </c>
      <c r="I665" s="12"/>
      <c r="J665" s="13"/>
      <c r="K665" s="89">
        <f t="shared" si="42"/>
        <v>0</v>
      </c>
      <c r="L665" s="90">
        <v>0</v>
      </c>
      <c r="M665" s="91">
        <f>IFERROR(IF('Company Details'!$C$9="Yes",(VLOOKUP(Transaction!G665,'Service Details'!$D$5:$F$29,3)),0%),0)</f>
        <v>0</v>
      </c>
      <c r="N665" s="89">
        <f>IFERROR(IF('Company Details'!C671=(VLOOKUP(Transaction!F665,'Customer Details'!$B$3:$D$32,2)),0,L665*M665),0)</f>
        <v>0</v>
      </c>
      <c r="O665" s="92">
        <f>IFERROR(IF('Company Details'!C671=(VLOOKUP(Transaction!F665,'Customer Details'!$B$3:$D$32,2)),L665*M665/2,0),0)</f>
        <v>0</v>
      </c>
      <c r="P665" s="92">
        <f>IFERROR(IF('Company Details'!C671=(VLOOKUP(Transaction!F665,'Customer Details'!$B$3:$D$32,2)),L665*M665/2,0),0)</f>
        <v>0</v>
      </c>
      <c r="Q665" s="89">
        <f t="shared" si="43"/>
        <v>0</v>
      </c>
      <c r="R665" s="90">
        <f t="shared" si="44"/>
        <v>0</v>
      </c>
    </row>
    <row r="666" spans="1:18" x14ac:dyDescent="0.2">
      <c r="A666" s="73" t="str">
        <f t="shared" si="41"/>
        <v>-</v>
      </c>
      <c r="B666" s="73">
        <v>665</v>
      </c>
      <c r="C666" s="121"/>
      <c r="D666" s="9"/>
      <c r="E666" s="10"/>
      <c r="F666" s="11"/>
      <c r="G666" s="9"/>
      <c r="H666" s="86" t="str">
        <f>IFERROR(VLOOKUP(G666,'Service Details'!$D$5:$F$21,2,TRUE),"")</f>
        <v/>
      </c>
      <c r="I666" s="12"/>
      <c r="J666" s="13"/>
      <c r="K666" s="89">
        <f t="shared" si="42"/>
        <v>0</v>
      </c>
      <c r="L666" s="90">
        <v>0</v>
      </c>
      <c r="M666" s="91">
        <f>IFERROR(IF('Company Details'!$C$9="Yes",(VLOOKUP(Transaction!G666,'Service Details'!$D$5:$F$29,3)),0%),0)</f>
        <v>0</v>
      </c>
      <c r="N666" s="89">
        <f>IFERROR(IF('Company Details'!C672=(VLOOKUP(Transaction!F666,'Customer Details'!$B$3:$D$32,2)),0,L666*M666),0)</f>
        <v>0</v>
      </c>
      <c r="O666" s="92">
        <f>IFERROR(IF('Company Details'!C672=(VLOOKUP(Transaction!F666,'Customer Details'!$B$3:$D$32,2)),L666*M666/2,0),0)</f>
        <v>0</v>
      </c>
      <c r="P666" s="92">
        <f>IFERROR(IF('Company Details'!C672=(VLOOKUP(Transaction!F666,'Customer Details'!$B$3:$D$32,2)),L666*M666/2,0),0)</f>
        <v>0</v>
      </c>
      <c r="Q666" s="89">
        <f t="shared" si="43"/>
        <v>0</v>
      </c>
      <c r="R666" s="90">
        <f t="shared" si="44"/>
        <v>0</v>
      </c>
    </row>
    <row r="667" spans="1:18" x14ac:dyDescent="0.2">
      <c r="A667" s="73" t="str">
        <f t="shared" si="41"/>
        <v>-</v>
      </c>
      <c r="B667" s="73">
        <v>666</v>
      </c>
      <c r="C667" s="121"/>
      <c r="D667" s="9"/>
      <c r="E667" s="10"/>
      <c r="F667" s="11"/>
      <c r="G667" s="9"/>
      <c r="H667" s="86" t="str">
        <f>IFERROR(VLOOKUP(G667,'Service Details'!$D$5:$F$21,2,TRUE),"")</f>
        <v/>
      </c>
      <c r="I667" s="12"/>
      <c r="J667" s="13"/>
      <c r="K667" s="89">
        <f t="shared" si="42"/>
        <v>0</v>
      </c>
      <c r="L667" s="90">
        <v>0</v>
      </c>
      <c r="M667" s="91">
        <f>IFERROR(IF('Company Details'!$C$9="Yes",(VLOOKUP(Transaction!G667,'Service Details'!$D$5:$F$29,3)),0%),0)</f>
        <v>0</v>
      </c>
      <c r="N667" s="89">
        <f>IFERROR(IF('Company Details'!C673=(VLOOKUP(Transaction!F667,'Customer Details'!$B$3:$D$32,2)),0,L667*M667),0)</f>
        <v>0</v>
      </c>
      <c r="O667" s="92">
        <f>IFERROR(IF('Company Details'!C673=(VLOOKUP(Transaction!F667,'Customer Details'!$B$3:$D$32,2)),L667*M667/2,0),0)</f>
        <v>0</v>
      </c>
      <c r="P667" s="92">
        <f>IFERROR(IF('Company Details'!C673=(VLOOKUP(Transaction!F667,'Customer Details'!$B$3:$D$32,2)),L667*M667/2,0),0)</f>
        <v>0</v>
      </c>
      <c r="Q667" s="89">
        <f t="shared" si="43"/>
        <v>0</v>
      </c>
      <c r="R667" s="90">
        <f t="shared" si="44"/>
        <v>0</v>
      </c>
    </row>
    <row r="668" spans="1:18" x14ac:dyDescent="0.2">
      <c r="A668" s="73" t="str">
        <f t="shared" si="41"/>
        <v>-</v>
      </c>
      <c r="B668" s="73">
        <v>667</v>
      </c>
      <c r="C668" s="121"/>
      <c r="D668" s="9"/>
      <c r="E668" s="10"/>
      <c r="F668" s="11"/>
      <c r="G668" s="9"/>
      <c r="H668" s="86" t="str">
        <f>IFERROR(VLOOKUP(G668,'Service Details'!$D$5:$F$21,2,TRUE),"")</f>
        <v/>
      </c>
      <c r="I668" s="12"/>
      <c r="J668" s="13"/>
      <c r="K668" s="89">
        <f t="shared" si="42"/>
        <v>0</v>
      </c>
      <c r="L668" s="90">
        <v>0</v>
      </c>
      <c r="M668" s="91">
        <f>IFERROR(IF('Company Details'!$C$9="Yes",(VLOOKUP(Transaction!G668,'Service Details'!$D$5:$F$29,3)),0%),0)</f>
        <v>0</v>
      </c>
      <c r="N668" s="89">
        <f>IFERROR(IF('Company Details'!C674=(VLOOKUP(Transaction!F668,'Customer Details'!$B$3:$D$32,2)),0,L668*M668),0)</f>
        <v>0</v>
      </c>
      <c r="O668" s="92">
        <f>IFERROR(IF('Company Details'!C674=(VLOOKUP(Transaction!F668,'Customer Details'!$B$3:$D$32,2)),L668*M668/2,0),0)</f>
        <v>0</v>
      </c>
      <c r="P668" s="92">
        <f>IFERROR(IF('Company Details'!C674=(VLOOKUP(Transaction!F668,'Customer Details'!$B$3:$D$32,2)),L668*M668/2,0),0)</f>
        <v>0</v>
      </c>
      <c r="Q668" s="89">
        <f t="shared" si="43"/>
        <v>0</v>
      </c>
      <c r="R668" s="90">
        <f t="shared" si="44"/>
        <v>0</v>
      </c>
    </row>
    <row r="669" spans="1:18" x14ac:dyDescent="0.2">
      <c r="A669" s="73" t="str">
        <f t="shared" si="41"/>
        <v>-</v>
      </c>
      <c r="B669" s="73">
        <v>668</v>
      </c>
      <c r="C669" s="121"/>
      <c r="D669" s="9"/>
      <c r="E669" s="10"/>
      <c r="F669" s="11"/>
      <c r="G669" s="9"/>
      <c r="H669" s="86" t="str">
        <f>IFERROR(VLOOKUP(G669,'Service Details'!$D$5:$F$21,2,TRUE),"")</f>
        <v/>
      </c>
      <c r="I669" s="12"/>
      <c r="J669" s="13"/>
      <c r="K669" s="89">
        <f t="shared" si="42"/>
        <v>0</v>
      </c>
      <c r="L669" s="90">
        <v>0</v>
      </c>
      <c r="M669" s="91">
        <f>IFERROR(IF('Company Details'!$C$9="Yes",(VLOOKUP(Transaction!G669,'Service Details'!$D$5:$F$29,3)),0%),0)</f>
        <v>0</v>
      </c>
      <c r="N669" s="89">
        <f>IFERROR(IF('Company Details'!C675=(VLOOKUP(Transaction!F669,'Customer Details'!$B$3:$D$32,2)),0,L669*M669),0)</f>
        <v>0</v>
      </c>
      <c r="O669" s="92">
        <f>IFERROR(IF('Company Details'!C675=(VLOOKUP(Transaction!F669,'Customer Details'!$B$3:$D$32,2)),L669*M669/2,0),0)</f>
        <v>0</v>
      </c>
      <c r="P669" s="92">
        <f>IFERROR(IF('Company Details'!C675=(VLOOKUP(Transaction!F669,'Customer Details'!$B$3:$D$32,2)),L669*M669/2,0),0)</f>
        <v>0</v>
      </c>
      <c r="Q669" s="89">
        <f t="shared" si="43"/>
        <v>0</v>
      </c>
      <c r="R669" s="90">
        <f t="shared" si="44"/>
        <v>0</v>
      </c>
    </row>
    <row r="670" spans="1:18" x14ac:dyDescent="0.2">
      <c r="A670" s="73" t="str">
        <f t="shared" si="41"/>
        <v>-</v>
      </c>
      <c r="B670" s="73">
        <v>669</v>
      </c>
      <c r="C670" s="121"/>
      <c r="D670" s="9"/>
      <c r="E670" s="10"/>
      <c r="F670" s="11"/>
      <c r="G670" s="9"/>
      <c r="H670" s="86" t="str">
        <f>IFERROR(VLOOKUP(G670,'Service Details'!$D$5:$F$21,2,TRUE),"")</f>
        <v/>
      </c>
      <c r="I670" s="12"/>
      <c r="J670" s="13"/>
      <c r="K670" s="89">
        <f t="shared" si="42"/>
        <v>0</v>
      </c>
      <c r="L670" s="90">
        <v>0</v>
      </c>
      <c r="M670" s="91">
        <f>IFERROR(IF('Company Details'!$C$9="Yes",(VLOOKUP(Transaction!G670,'Service Details'!$D$5:$F$29,3)),0%),0)</f>
        <v>0</v>
      </c>
      <c r="N670" s="89">
        <f>IFERROR(IF('Company Details'!C676=(VLOOKUP(Transaction!F670,'Customer Details'!$B$3:$D$32,2)),0,L670*M670),0)</f>
        <v>0</v>
      </c>
      <c r="O670" s="92">
        <f>IFERROR(IF('Company Details'!C676=(VLOOKUP(Transaction!F670,'Customer Details'!$B$3:$D$32,2)),L670*M670/2,0),0)</f>
        <v>0</v>
      </c>
      <c r="P670" s="92">
        <f>IFERROR(IF('Company Details'!C676=(VLOOKUP(Transaction!F670,'Customer Details'!$B$3:$D$32,2)),L670*M670/2,0),0)</f>
        <v>0</v>
      </c>
      <c r="Q670" s="89">
        <f t="shared" si="43"/>
        <v>0</v>
      </c>
      <c r="R670" s="90">
        <f t="shared" si="44"/>
        <v>0</v>
      </c>
    </row>
    <row r="671" spans="1:18" x14ac:dyDescent="0.2">
      <c r="A671" s="73" t="str">
        <f t="shared" si="41"/>
        <v>-</v>
      </c>
      <c r="B671" s="73">
        <v>670</v>
      </c>
      <c r="C671" s="121"/>
      <c r="D671" s="9"/>
      <c r="E671" s="10"/>
      <c r="F671" s="11"/>
      <c r="G671" s="9"/>
      <c r="H671" s="86" t="str">
        <f>IFERROR(VLOOKUP(G671,'Service Details'!$D$5:$F$21,2,TRUE),"")</f>
        <v/>
      </c>
      <c r="I671" s="12"/>
      <c r="J671" s="13"/>
      <c r="K671" s="89">
        <f t="shared" si="42"/>
        <v>0</v>
      </c>
      <c r="L671" s="90">
        <v>0</v>
      </c>
      <c r="M671" s="91">
        <f>IFERROR(IF('Company Details'!$C$9="Yes",(VLOOKUP(Transaction!G671,'Service Details'!$D$5:$F$29,3)),0%),0)</f>
        <v>0</v>
      </c>
      <c r="N671" s="89">
        <f>IFERROR(IF('Company Details'!C677=(VLOOKUP(Transaction!F671,'Customer Details'!$B$3:$D$32,2)),0,L671*M671),0)</f>
        <v>0</v>
      </c>
      <c r="O671" s="92">
        <f>IFERROR(IF('Company Details'!C677=(VLOOKUP(Transaction!F671,'Customer Details'!$B$3:$D$32,2)),L671*M671/2,0),0)</f>
        <v>0</v>
      </c>
      <c r="P671" s="92">
        <f>IFERROR(IF('Company Details'!C677=(VLOOKUP(Transaction!F671,'Customer Details'!$B$3:$D$32,2)),L671*M671/2,0),0)</f>
        <v>0</v>
      </c>
      <c r="Q671" s="89">
        <f t="shared" si="43"/>
        <v>0</v>
      </c>
      <c r="R671" s="90">
        <f t="shared" si="44"/>
        <v>0</v>
      </c>
    </row>
    <row r="672" spans="1:18" x14ac:dyDescent="0.2">
      <c r="A672" s="73" t="str">
        <f t="shared" si="41"/>
        <v>-</v>
      </c>
      <c r="B672" s="73">
        <v>671</v>
      </c>
      <c r="C672" s="121"/>
      <c r="D672" s="9"/>
      <c r="E672" s="10"/>
      <c r="F672" s="11"/>
      <c r="G672" s="9"/>
      <c r="H672" s="86" t="str">
        <f>IFERROR(VLOOKUP(G672,'Service Details'!$D$5:$F$21,2,TRUE),"")</f>
        <v/>
      </c>
      <c r="I672" s="12"/>
      <c r="J672" s="13"/>
      <c r="K672" s="89">
        <f t="shared" si="42"/>
        <v>0</v>
      </c>
      <c r="L672" s="90">
        <v>0</v>
      </c>
      <c r="M672" s="91">
        <f>IFERROR(IF('Company Details'!$C$9="Yes",(VLOOKUP(Transaction!G672,'Service Details'!$D$5:$F$29,3)),0%),0)</f>
        <v>0</v>
      </c>
      <c r="N672" s="89">
        <f>IFERROR(IF('Company Details'!C678=(VLOOKUP(Transaction!F672,'Customer Details'!$B$3:$D$32,2)),0,L672*M672),0)</f>
        <v>0</v>
      </c>
      <c r="O672" s="92">
        <f>IFERROR(IF('Company Details'!C678=(VLOOKUP(Transaction!F672,'Customer Details'!$B$3:$D$32,2)),L672*M672/2,0),0)</f>
        <v>0</v>
      </c>
      <c r="P672" s="92">
        <f>IFERROR(IF('Company Details'!C678=(VLOOKUP(Transaction!F672,'Customer Details'!$B$3:$D$32,2)),L672*M672/2,0),0)</f>
        <v>0</v>
      </c>
      <c r="Q672" s="89">
        <f t="shared" si="43"/>
        <v>0</v>
      </c>
      <c r="R672" s="90">
        <f t="shared" si="44"/>
        <v>0</v>
      </c>
    </row>
    <row r="673" spans="1:18" x14ac:dyDescent="0.2">
      <c r="A673" s="73" t="str">
        <f t="shared" si="41"/>
        <v>-</v>
      </c>
      <c r="B673" s="73">
        <v>672</v>
      </c>
      <c r="C673" s="121"/>
      <c r="D673" s="9"/>
      <c r="E673" s="10"/>
      <c r="F673" s="11"/>
      <c r="G673" s="9"/>
      <c r="H673" s="86" t="str">
        <f>IFERROR(VLOOKUP(G673,'Service Details'!$D$5:$F$21,2,TRUE),"")</f>
        <v/>
      </c>
      <c r="I673" s="12"/>
      <c r="J673" s="13"/>
      <c r="K673" s="89">
        <f t="shared" si="42"/>
        <v>0</v>
      </c>
      <c r="L673" s="90">
        <v>0</v>
      </c>
      <c r="M673" s="91">
        <f>IFERROR(IF('Company Details'!$C$9="Yes",(VLOOKUP(Transaction!G673,'Service Details'!$D$5:$F$29,3)),0%),0)</f>
        <v>0</v>
      </c>
      <c r="N673" s="89">
        <f>IFERROR(IF('Company Details'!C679=(VLOOKUP(Transaction!F673,'Customer Details'!$B$3:$D$32,2)),0,L673*M673),0)</f>
        <v>0</v>
      </c>
      <c r="O673" s="92">
        <f>IFERROR(IF('Company Details'!C679=(VLOOKUP(Transaction!F673,'Customer Details'!$B$3:$D$32,2)),L673*M673/2,0),0)</f>
        <v>0</v>
      </c>
      <c r="P673" s="92">
        <f>IFERROR(IF('Company Details'!C679=(VLOOKUP(Transaction!F673,'Customer Details'!$B$3:$D$32,2)),L673*M673/2,0),0)</f>
        <v>0</v>
      </c>
      <c r="Q673" s="89">
        <f t="shared" si="43"/>
        <v>0</v>
      </c>
      <c r="R673" s="90">
        <f t="shared" si="44"/>
        <v>0</v>
      </c>
    </row>
    <row r="674" spans="1:18" x14ac:dyDescent="0.2">
      <c r="A674" s="73" t="str">
        <f t="shared" si="41"/>
        <v>-</v>
      </c>
      <c r="B674" s="73">
        <v>673</v>
      </c>
      <c r="C674" s="121"/>
      <c r="D674" s="9"/>
      <c r="E674" s="10"/>
      <c r="F674" s="11"/>
      <c r="G674" s="9"/>
      <c r="H674" s="86" t="str">
        <f>IFERROR(VLOOKUP(G674,'Service Details'!$D$5:$F$21,2,TRUE),"")</f>
        <v/>
      </c>
      <c r="I674" s="12"/>
      <c r="J674" s="13"/>
      <c r="K674" s="89">
        <f t="shared" si="42"/>
        <v>0</v>
      </c>
      <c r="L674" s="90">
        <v>0</v>
      </c>
      <c r="M674" s="91">
        <f>IFERROR(IF('Company Details'!$C$9="Yes",(VLOOKUP(Transaction!G674,'Service Details'!$D$5:$F$29,3)),0%),0)</f>
        <v>0</v>
      </c>
      <c r="N674" s="89">
        <f>IFERROR(IF('Company Details'!C680=(VLOOKUP(Transaction!F674,'Customer Details'!$B$3:$D$32,2)),0,L674*M674),0)</f>
        <v>0</v>
      </c>
      <c r="O674" s="92">
        <f>IFERROR(IF('Company Details'!C680=(VLOOKUP(Transaction!F674,'Customer Details'!$B$3:$D$32,2)),L674*M674/2,0),0)</f>
        <v>0</v>
      </c>
      <c r="P674" s="92">
        <f>IFERROR(IF('Company Details'!C680=(VLOOKUP(Transaction!F674,'Customer Details'!$B$3:$D$32,2)),L674*M674/2,0),0)</f>
        <v>0</v>
      </c>
      <c r="Q674" s="89">
        <f t="shared" si="43"/>
        <v>0</v>
      </c>
      <c r="R674" s="90">
        <f t="shared" si="44"/>
        <v>0</v>
      </c>
    </row>
    <row r="675" spans="1:18" x14ac:dyDescent="0.2">
      <c r="A675" s="73" t="str">
        <f t="shared" si="41"/>
        <v>-</v>
      </c>
      <c r="B675" s="73">
        <v>674</v>
      </c>
      <c r="C675" s="121"/>
      <c r="D675" s="9"/>
      <c r="E675" s="10"/>
      <c r="F675" s="11"/>
      <c r="G675" s="9"/>
      <c r="H675" s="86" t="str">
        <f>IFERROR(VLOOKUP(G675,'Service Details'!$D$5:$F$21,2,TRUE),"")</f>
        <v/>
      </c>
      <c r="I675" s="12"/>
      <c r="J675" s="13"/>
      <c r="K675" s="89">
        <f t="shared" si="42"/>
        <v>0</v>
      </c>
      <c r="L675" s="90">
        <v>0</v>
      </c>
      <c r="M675" s="91">
        <f>IFERROR(IF('Company Details'!$C$9="Yes",(VLOOKUP(Transaction!G675,'Service Details'!$D$5:$F$29,3)),0%),0)</f>
        <v>0</v>
      </c>
      <c r="N675" s="89">
        <f>IFERROR(IF('Company Details'!C681=(VLOOKUP(Transaction!F675,'Customer Details'!$B$3:$D$32,2)),0,L675*M675),0)</f>
        <v>0</v>
      </c>
      <c r="O675" s="92">
        <f>IFERROR(IF('Company Details'!C681=(VLOOKUP(Transaction!F675,'Customer Details'!$B$3:$D$32,2)),L675*M675/2,0),0)</f>
        <v>0</v>
      </c>
      <c r="P675" s="92">
        <f>IFERROR(IF('Company Details'!C681=(VLOOKUP(Transaction!F675,'Customer Details'!$B$3:$D$32,2)),L675*M675/2,0),0)</f>
        <v>0</v>
      </c>
      <c r="Q675" s="89">
        <f t="shared" si="43"/>
        <v>0</v>
      </c>
      <c r="R675" s="90">
        <f t="shared" si="44"/>
        <v>0</v>
      </c>
    </row>
    <row r="676" spans="1:18" x14ac:dyDescent="0.2">
      <c r="A676" s="73" t="str">
        <f t="shared" si="41"/>
        <v>-</v>
      </c>
      <c r="B676" s="73">
        <v>675</v>
      </c>
      <c r="C676" s="121"/>
      <c r="D676" s="9"/>
      <c r="E676" s="10"/>
      <c r="F676" s="11"/>
      <c r="G676" s="9"/>
      <c r="H676" s="86" t="str">
        <f>IFERROR(VLOOKUP(G676,'Service Details'!$D$5:$F$21,2,TRUE),"")</f>
        <v/>
      </c>
      <c r="I676" s="12"/>
      <c r="J676" s="13"/>
      <c r="K676" s="89">
        <f t="shared" si="42"/>
        <v>0</v>
      </c>
      <c r="L676" s="90">
        <v>0</v>
      </c>
      <c r="M676" s="91">
        <f>IFERROR(IF('Company Details'!$C$9="Yes",(VLOOKUP(Transaction!G676,'Service Details'!$D$5:$F$29,3)),0%),0)</f>
        <v>0</v>
      </c>
      <c r="N676" s="89">
        <f>IFERROR(IF('Company Details'!C682=(VLOOKUP(Transaction!F676,'Customer Details'!$B$3:$D$32,2)),0,L676*M676),0)</f>
        <v>0</v>
      </c>
      <c r="O676" s="92">
        <f>IFERROR(IF('Company Details'!C682=(VLOOKUP(Transaction!F676,'Customer Details'!$B$3:$D$32,2)),L676*M676/2,0),0)</f>
        <v>0</v>
      </c>
      <c r="P676" s="92">
        <f>IFERROR(IF('Company Details'!C682=(VLOOKUP(Transaction!F676,'Customer Details'!$B$3:$D$32,2)),L676*M676/2,0),0)</f>
        <v>0</v>
      </c>
      <c r="Q676" s="89">
        <f t="shared" si="43"/>
        <v>0</v>
      </c>
      <c r="R676" s="90">
        <f t="shared" si="44"/>
        <v>0</v>
      </c>
    </row>
    <row r="677" spans="1:18" x14ac:dyDescent="0.2">
      <c r="A677" s="73" t="str">
        <f t="shared" si="41"/>
        <v>-</v>
      </c>
      <c r="B677" s="73">
        <v>676</v>
      </c>
      <c r="C677" s="121"/>
      <c r="D677" s="9"/>
      <c r="E677" s="10"/>
      <c r="F677" s="11"/>
      <c r="G677" s="9"/>
      <c r="H677" s="86" t="str">
        <f>IFERROR(VLOOKUP(G677,'Service Details'!$D$5:$F$21,2,TRUE),"")</f>
        <v/>
      </c>
      <c r="I677" s="12"/>
      <c r="J677" s="13"/>
      <c r="K677" s="89">
        <f t="shared" si="42"/>
        <v>0</v>
      </c>
      <c r="L677" s="90">
        <v>0</v>
      </c>
      <c r="M677" s="91">
        <f>IFERROR(IF('Company Details'!$C$9="Yes",(VLOOKUP(Transaction!G677,'Service Details'!$D$5:$F$29,3)),0%),0)</f>
        <v>0</v>
      </c>
      <c r="N677" s="89">
        <f>IFERROR(IF('Company Details'!C683=(VLOOKUP(Transaction!F677,'Customer Details'!$B$3:$D$32,2)),0,L677*M677),0)</f>
        <v>0</v>
      </c>
      <c r="O677" s="92">
        <f>IFERROR(IF('Company Details'!C683=(VLOOKUP(Transaction!F677,'Customer Details'!$B$3:$D$32,2)),L677*M677/2,0),0)</f>
        <v>0</v>
      </c>
      <c r="P677" s="92">
        <f>IFERROR(IF('Company Details'!C683=(VLOOKUP(Transaction!F677,'Customer Details'!$B$3:$D$32,2)),L677*M677/2,0),0)</f>
        <v>0</v>
      </c>
      <c r="Q677" s="89">
        <f t="shared" si="43"/>
        <v>0</v>
      </c>
      <c r="R677" s="90">
        <f t="shared" si="44"/>
        <v>0</v>
      </c>
    </row>
    <row r="678" spans="1:18" x14ac:dyDescent="0.2">
      <c r="A678" s="73" t="str">
        <f t="shared" si="41"/>
        <v>-</v>
      </c>
      <c r="B678" s="73">
        <v>677</v>
      </c>
      <c r="C678" s="121"/>
      <c r="D678" s="9"/>
      <c r="E678" s="10"/>
      <c r="F678" s="11"/>
      <c r="G678" s="9"/>
      <c r="H678" s="86" t="str">
        <f>IFERROR(VLOOKUP(G678,'Service Details'!$D$5:$F$21,2,TRUE),"")</f>
        <v/>
      </c>
      <c r="I678" s="12"/>
      <c r="J678" s="13"/>
      <c r="K678" s="89">
        <f t="shared" si="42"/>
        <v>0</v>
      </c>
      <c r="L678" s="90">
        <v>0</v>
      </c>
      <c r="M678" s="91">
        <f>IFERROR(IF('Company Details'!$C$9="Yes",(VLOOKUP(Transaction!G678,'Service Details'!$D$5:$F$29,3)),0%),0)</f>
        <v>0</v>
      </c>
      <c r="N678" s="89">
        <f>IFERROR(IF('Company Details'!C684=(VLOOKUP(Transaction!F678,'Customer Details'!$B$3:$D$32,2)),0,L678*M678),0)</f>
        <v>0</v>
      </c>
      <c r="O678" s="92">
        <f>IFERROR(IF('Company Details'!C684=(VLOOKUP(Transaction!F678,'Customer Details'!$B$3:$D$32,2)),L678*M678/2,0),0)</f>
        <v>0</v>
      </c>
      <c r="P678" s="92">
        <f>IFERROR(IF('Company Details'!C684=(VLOOKUP(Transaction!F678,'Customer Details'!$B$3:$D$32,2)),L678*M678/2,0),0)</f>
        <v>0</v>
      </c>
      <c r="Q678" s="89">
        <f t="shared" si="43"/>
        <v>0</v>
      </c>
      <c r="R678" s="90">
        <f t="shared" si="44"/>
        <v>0</v>
      </c>
    </row>
    <row r="679" spans="1:18" x14ac:dyDescent="0.2">
      <c r="A679" s="73" t="str">
        <f t="shared" si="41"/>
        <v>-</v>
      </c>
      <c r="B679" s="73">
        <v>678</v>
      </c>
      <c r="C679" s="121"/>
      <c r="D679" s="9"/>
      <c r="E679" s="10"/>
      <c r="F679" s="11"/>
      <c r="G679" s="9"/>
      <c r="H679" s="86" t="str">
        <f>IFERROR(VLOOKUP(G679,'Service Details'!$D$5:$F$21,2,TRUE),"")</f>
        <v/>
      </c>
      <c r="I679" s="12"/>
      <c r="J679" s="13"/>
      <c r="K679" s="89">
        <f t="shared" si="42"/>
        <v>0</v>
      </c>
      <c r="L679" s="90">
        <v>0</v>
      </c>
      <c r="M679" s="91">
        <f>IFERROR(IF('Company Details'!$C$9="Yes",(VLOOKUP(Transaction!G679,'Service Details'!$D$5:$F$29,3)),0%),0)</f>
        <v>0</v>
      </c>
      <c r="N679" s="89">
        <f>IFERROR(IF('Company Details'!C685=(VLOOKUP(Transaction!F679,'Customer Details'!$B$3:$D$32,2)),0,L679*M679),0)</f>
        <v>0</v>
      </c>
      <c r="O679" s="92">
        <f>IFERROR(IF('Company Details'!C685=(VLOOKUP(Transaction!F679,'Customer Details'!$B$3:$D$32,2)),L679*M679/2,0),0)</f>
        <v>0</v>
      </c>
      <c r="P679" s="92">
        <f>IFERROR(IF('Company Details'!C685=(VLOOKUP(Transaction!F679,'Customer Details'!$B$3:$D$32,2)),L679*M679/2,0),0)</f>
        <v>0</v>
      </c>
      <c r="Q679" s="89">
        <f t="shared" si="43"/>
        <v>0</v>
      </c>
      <c r="R679" s="90">
        <f t="shared" si="44"/>
        <v>0</v>
      </c>
    </row>
    <row r="680" spans="1:18" x14ac:dyDescent="0.2">
      <c r="A680" s="73" t="str">
        <f t="shared" si="41"/>
        <v>-</v>
      </c>
      <c r="B680" s="73">
        <v>679</v>
      </c>
      <c r="C680" s="121"/>
      <c r="D680" s="9"/>
      <c r="E680" s="10"/>
      <c r="F680" s="11"/>
      <c r="G680" s="9"/>
      <c r="H680" s="86" t="str">
        <f>IFERROR(VLOOKUP(G680,'Service Details'!$D$5:$F$21,2,TRUE),"")</f>
        <v/>
      </c>
      <c r="I680" s="12"/>
      <c r="J680" s="13"/>
      <c r="K680" s="89">
        <f t="shared" si="42"/>
        <v>0</v>
      </c>
      <c r="L680" s="90">
        <v>0</v>
      </c>
      <c r="M680" s="91">
        <f>IFERROR(IF('Company Details'!$C$9="Yes",(VLOOKUP(Transaction!G680,'Service Details'!$D$5:$F$29,3)),0%),0)</f>
        <v>0</v>
      </c>
      <c r="N680" s="89">
        <f>IFERROR(IF('Company Details'!C686=(VLOOKUP(Transaction!F680,'Customer Details'!$B$3:$D$32,2)),0,L680*M680),0)</f>
        <v>0</v>
      </c>
      <c r="O680" s="92">
        <f>IFERROR(IF('Company Details'!C686=(VLOOKUP(Transaction!F680,'Customer Details'!$B$3:$D$32,2)),L680*M680/2,0),0)</f>
        <v>0</v>
      </c>
      <c r="P680" s="92">
        <f>IFERROR(IF('Company Details'!C686=(VLOOKUP(Transaction!F680,'Customer Details'!$B$3:$D$32,2)),L680*M680/2,0),0)</f>
        <v>0</v>
      </c>
      <c r="Q680" s="89">
        <f t="shared" si="43"/>
        <v>0</v>
      </c>
      <c r="R680" s="90">
        <f t="shared" si="44"/>
        <v>0</v>
      </c>
    </row>
    <row r="681" spans="1:18" x14ac:dyDescent="0.2">
      <c r="A681" s="73" t="str">
        <f t="shared" si="41"/>
        <v>-</v>
      </c>
      <c r="B681" s="73">
        <v>680</v>
      </c>
      <c r="C681" s="121"/>
      <c r="D681" s="9"/>
      <c r="E681" s="10"/>
      <c r="F681" s="11"/>
      <c r="G681" s="9"/>
      <c r="H681" s="86" t="str">
        <f>IFERROR(VLOOKUP(G681,'Service Details'!$D$5:$F$21,2,TRUE),"")</f>
        <v/>
      </c>
      <c r="I681" s="12"/>
      <c r="J681" s="13"/>
      <c r="K681" s="89">
        <f t="shared" si="42"/>
        <v>0</v>
      </c>
      <c r="L681" s="90">
        <v>0</v>
      </c>
      <c r="M681" s="91">
        <f>IFERROR(IF('Company Details'!$C$9="Yes",(VLOOKUP(Transaction!G681,'Service Details'!$D$5:$F$29,3)),0%),0)</f>
        <v>0</v>
      </c>
      <c r="N681" s="89">
        <f>IFERROR(IF('Company Details'!C687=(VLOOKUP(Transaction!F681,'Customer Details'!$B$3:$D$32,2)),0,L681*M681),0)</f>
        <v>0</v>
      </c>
      <c r="O681" s="92">
        <f>IFERROR(IF('Company Details'!C687=(VLOOKUP(Transaction!F681,'Customer Details'!$B$3:$D$32,2)),L681*M681/2,0),0)</f>
        <v>0</v>
      </c>
      <c r="P681" s="92">
        <f>IFERROR(IF('Company Details'!C687=(VLOOKUP(Transaction!F681,'Customer Details'!$B$3:$D$32,2)),L681*M681/2,0),0)</f>
        <v>0</v>
      </c>
      <c r="Q681" s="89">
        <f t="shared" si="43"/>
        <v>0</v>
      </c>
      <c r="R681" s="90">
        <f t="shared" si="44"/>
        <v>0</v>
      </c>
    </row>
    <row r="682" spans="1:18" x14ac:dyDescent="0.2">
      <c r="A682" s="73" t="str">
        <f t="shared" si="41"/>
        <v>-</v>
      </c>
      <c r="B682" s="73">
        <v>681</v>
      </c>
      <c r="C682" s="121"/>
      <c r="D682" s="9"/>
      <c r="E682" s="10"/>
      <c r="F682" s="11"/>
      <c r="G682" s="9"/>
      <c r="H682" s="86" t="str">
        <f>IFERROR(VLOOKUP(G682,'Service Details'!$D$5:$F$21,2,TRUE),"")</f>
        <v/>
      </c>
      <c r="I682" s="12"/>
      <c r="J682" s="13"/>
      <c r="K682" s="89">
        <f t="shared" si="42"/>
        <v>0</v>
      </c>
      <c r="L682" s="90">
        <v>0</v>
      </c>
      <c r="M682" s="91">
        <f>IFERROR(IF('Company Details'!$C$9="Yes",(VLOOKUP(Transaction!G682,'Service Details'!$D$5:$F$29,3)),0%),0)</f>
        <v>0</v>
      </c>
      <c r="N682" s="89">
        <f>IFERROR(IF('Company Details'!C688=(VLOOKUP(Transaction!F682,'Customer Details'!$B$3:$D$32,2)),0,L682*M682),0)</f>
        <v>0</v>
      </c>
      <c r="O682" s="92">
        <f>IFERROR(IF('Company Details'!C688=(VLOOKUP(Transaction!F682,'Customer Details'!$B$3:$D$32,2)),L682*M682/2,0),0)</f>
        <v>0</v>
      </c>
      <c r="P682" s="92">
        <f>IFERROR(IF('Company Details'!C688=(VLOOKUP(Transaction!F682,'Customer Details'!$B$3:$D$32,2)),L682*M682/2,0),0)</f>
        <v>0</v>
      </c>
      <c r="Q682" s="89">
        <f t="shared" si="43"/>
        <v>0</v>
      </c>
      <c r="R682" s="90">
        <f t="shared" si="44"/>
        <v>0</v>
      </c>
    </row>
    <row r="683" spans="1:18" x14ac:dyDescent="0.2">
      <c r="A683" s="73" t="str">
        <f t="shared" si="41"/>
        <v>-</v>
      </c>
      <c r="B683" s="73">
        <v>682</v>
      </c>
      <c r="C683" s="121"/>
      <c r="D683" s="9"/>
      <c r="E683" s="10"/>
      <c r="F683" s="11"/>
      <c r="G683" s="9"/>
      <c r="H683" s="86" t="str">
        <f>IFERROR(VLOOKUP(G683,'Service Details'!$D$5:$F$21,2,TRUE),"")</f>
        <v/>
      </c>
      <c r="I683" s="12"/>
      <c r="J683" s="13"/>
      <c r="K683" s="89">
        <f t="shared" si="42"/>
        <v>0</v>
      </c>
      <c r="L683" s="90">
        <v>0</v>
      </c>
      <c r="M683" s="91">
        <f>IFERROR(IF('Company Details'!$C$9="Yes",(VLOOKUP(Transaction!G683,'Service Details'!$D$5:$F$29,3)),0%),0)</f>
        <v>0</v>
      </c>
      <c r="N683" s="89">
        <f>IFERROR(IF('Company Details'!C689=(VLOOKUP(Transaction!F683,'Customer Details'!$B$3:$D$32,2)),0,L683*M683),0)</f>
        <v>0</v>
      </c>
      <c r="O683" s="92">
        <f>IFERROR(IF('Company Details'!C689=(VLOOKUP(Transaction!F683,'Customer Details'!$B$3:$D$32,2)),L683*M683/2,0),0)</f>
        <v>0</v>
      </c>
      <c r="P683" s="92">
        <f>IFERROR(IF('Company Details'!C689=(VLOOKUP(Transaction!F683,'Customer Details'!$B$3:$D$32,2)),L683*M683/2,0),0)</f>
        <v>0</v>
      </c>
      <c r="Q683" s="89">
        <f t="shared" si="43"/>
        <v>0</v>
      </c>
      <c r="R683" s="90">
        <f t="shared" si="44"/>
        <v>0</v>
      </c>
    </row>
    <row r="684" spans="1:18" x14ac:dyDescent="0.2">
      <c r="A684" s="73" t="str">
        <f t="shared" si="41"/>
        <v>-</v>
      </c>
      <c r="B684" s="73">
        <v>683</v>
      </c>
      <c r="C684" s="121"/>
      <c r="D684" s="9"/>
      <c r="E684" s="10"/>
      <c r="F684" s="11"/>
      <c r="G684" s="9"/>
      <c r="H684" s="86" t="str">
        <f>IFERROR(VLOOKUP(G684,'Service Details'!$D$5:$F$21,2,TRUE),"")</f>
        <v/>
      </c>
      <c r="I684" s="12"/>
      <c r="J684" s="13"/>
      <c r="K684" s="89">
        <f t="shared" si="42"/>
        <v>0</v>
      </c>
      <c r="L684" s="90">
        <v>0</v>
      </c>
      <c r="M684" s="91">
        <f>IFERROR(IF('Company Details'!$C$9="Yes",(VLOOKUP(Transaction!G684,'Service Details'!$D$5:$F$29,3)),0%),0)</f>
        <v>0</v>
      </c>
      <c r="N684" s="89">
        <f>IFERROR(IF('Company Details'!C690=(VLOOKUP(Transaction!F684,'Customer Details'!$B$3:$D$32,2)),0,L684*M684),0)</f>
        <v>0</v>
      </c>
      <c r="O684" s="92">
        <f>IFERROR(IF('Company Details'!C690=(VLOOKUP(Transaction!F684,'Customer Details'!$B$3:$D$32,2)),L684*M684/2,0),0)</f>
        <v>0</v>
      </c>
      <c r="P684" s="92">
        <f>IFERROR(IF('Company Details'!C690=(VLOOKUP(Transaction!F684,'Customer Details'!$B$3:$D$32,2)),L684*M684/2,0),0)</f>
        <v>0</v>
      </c>
      <c r="Q684" s="89">
        <f t="shared" si="43"/>
        <v>0</v>
      </c>
      <c r="R684" s="90">
        <f t="shared" si="44"/>
        <v>0</v>
      </c>
    </row>
    <row r="685" spans="1:18" x14ac:dyDescent="0.2">
      <c r="A685" s="73" t="str">
        <f t="shared" si="41"/>
        <v>-</v>
      </c>
      <c r="B685" s="73">
        <v>684</v>
      </c>
      <c r="C685" s="121"/>
      <c r="D685" s="9"/>
      <c r="E685" s="10"/>
      <c r="F685" s="11"/>
      <c r="G685" s="9"/>
      <c r="H685" s="86" t="str">
        <f>IFERROR(VLOOKUP(G685,'Service Details'!$D$5:$F$21,2,TRUE),"")</f>
        <v/>
      </c>
      <c r="I685" s="12"/>
      <c r="J685" s="13"/>
      <c r="K685" s="89">
        <f t="shared" si="42"/>
        <v>0</v>
      </c>
      <c r="L685" s="90">
        <v>0</v>
      </c>
      <c r="M685" s="91">
        <f>IFERROR(IF('Company Details'!$C$9="Yes",(VLOOKUP(Transaction!G685,'Service Details'!$D$5:$F$29,3)),0%),0)</f>
        <v>0</v>
      </c>
      <c r="N685" s="89">
        <f>IFERROR(IF('Company Details'!C691=(VLOOKUP(Transaction!F685,'Customer Details'!$B$3:$D$32,2)),0,L685*M685),0)</f>
        <v>0</v>
      </c>
      <c r="O685" s="92">
        <f>IFERROR(IF('Company Details'!C691=(VLOOKUP(Transaction!F685,'Customer Details'!$B$3:$D$32,2)),L685*M685/2,0),0)</f>
        <v>0</v>
      </c>
      <c r="P685" s="92">
        <f>IFERROR(IF('Company Details'!C691=(VLOOKUP(Transaction!F685,'Customer Details'!$B$3:$D$32,2)),L685*M685/2,0),0)</f>
        <v>0</v>
      </c>
      <c r="Q685" s="89">
        <f t="shared" si="43"/>
        <v>0</v>
      </c>
      <c r="R685" s="90">
        <f t="shared" si="44"/>
        <v>0</v>
      </c>
    </row>
    <row r="686" spans="1:18" x14ac:dyDescent="0.2">
      <c r="A686" s="73" t="str">
        <f t="shared" si="41"/>
        <v>-</v>
      </c>
      <c r="B686" s="73">
        <v>685</v>
      </c>
      <c r="C686" s="121"/>
      <c r="D686" s="9"/>
      <c r="E686" s="10"/>
      <c r="F686" s="11"/>
      <c r="G686" s="9"/>
      <c r="H686" s="86" t="str">
        <f>IFERROR(VLOOKUP(G686,'Service Details'!$D$5:$F$21,2,TRUE),"")</f>
        <v/>
      </c>
      <c r="I686" s="12"/>
      <c r="J686" s="13"/>
      <c r="K686" s="89">
        <f t="shared" si="42"/>
        <v>0</v>
      </c>
      <c r="L686" s="90">
        <v>0</v>
      </c>
      <c r="M686" s="91">
        <f>IFERROR(IF('Company Details'!$C$9="Yes",(VLOOKUP(Transaction!G686,'Service Details'!$D$5:$F$29,3)),0%),0)</f>
        <v>0</v>
      </c>
      <c r="N686" s="89">
        <f>IFERROR(IF('Company Details'!C692=(VLOOKUP(Transaction!F686,'Customer Details'!$B$3:$D$32,2)),0,L686*M686),0)</f>
        <v>0</v>
      </c>
      <c r="O686" s="92">
        <f>IFERROR(IF('Company Details'!C692=(VLOOKUP(Transaction!F686,'Customer Details'!$B$3:$D$32,2)),L686*M686/2,0),0)</f>
        <v>0</v>
      </c>
      <c r="P686" s="92">
        <f>IFERROR(IF('Company Details'!C692=(VLOOKUP(Transaction!F686,'Customer Details'!$B$3:$D$32,2)),L686*M686/2,0),0)</f>
        <v>0</v>
      </c>
      <c r="Q686" s="89">
        <f t="shared" si="43"/>
        <v>0</v>
      </c>
      <c r="R686" s="90">
        <f t="shared" si="44"/>
        <v>0</v>
      </c>
    </row>
    <row r="687" spans="1:18" x14ac:dyDescent="0.2">
      <c r="A687" s="73" t="str">
        <f t="shared" si="41"/>
        <v>-</v>
      </c>
      <c r="B687" s="73">
        <v>686</v>
      </c>
      <c r="C687" s="121"/>
      <c r="D687" s="9"/>
      <c r="E687" s="10"/>
      <c r="F687" s="11"/>
      <c r="G687" s="9"/>
      <c r="H687" s="86" t="str">
        <f>IFERROR(VLOOKUP(G687,'Service Details'!$D$5:$F$21,2,TRUE),"")</f>
        <v/>
      </c>
      <c r="I687" s="12"/>
      <c r="J687" s="13"/>
      <c r="K687" s="89">
        <f t="shared" si="42"/>
        <v>0</v>
      </c>
      <c r="L687" s="90">
        <v>0</v>
      </c>
      <c r="M687" s="91">
        <f>IFERROR(IF('Company Details'!$C$9="Yes",(VLOOKUP(Transaction!G687,'Service Details'!$D$5:$F$29,3)),0%),0)</f>
        <v>0</v>
      </c>
      <c r="N687" s="89">
        <f>IFERROR(IF('Company Details'!C693=(VLOOKUP(Transaction!F687,'Customer Details'!$B$3:$D$32,2)),0,L687*M687),0)</f>
        <v>0</v>
      </c>
      <c r="O687" s="92">
        <f>IFERROR(IF('Company Details'!C693=(VLOOKUP(Transaction!F687,'Customer Details'!$B$3:$D$32,2)),L687*M687/2,0),0)</f>
        <v>0</v>
      </c>
      <c r="P687" s="92">
        <f>IFERROR(IF('Company Details'!C693=(VLOOKUP(Transaction!F687,'Customer Details'!$B$3:$D$32,2)),L687*M687/2,0),0)</f>
        <v>0</v>
      </c>
      <c r="Q687" s="89">
        <f t="shared" si="43"/>
        <v>0</v>
      </c>
      <c r="R687" s="90">
        <f t="shared" si="44"/>
        <v>0</v>
      </c>
    </row>
    <row r="688" spans="1:18" x14ac:dyDescent="0.2">
      <c r="A688" s="73" t="str">
        <f t="shared" si="41"/>
        <v>-</v>
      </c>
      <c r="B688" s="73">
        <v>687</v>
      </c>
      <c r="C688" s="121"/>
      <c r="D688" s="9"/>
      <c r="E688" s="10"/>
      <c r="F688" s="11"/>
      <c r="G688" s="9"/>
      <c r="H688" s="86" t="str">
        <f>IFERROR(VLOOKUP(G688,'Service Details'!$D$5:$F$21,2,TRUE),"")</f>
        <v/>
      </c>
      <c r="I688" s="12"/>
      <c r="J688" s="13"/>
      <c r="K688" s="89">
        <f t="shared" si="42"/>
        <v>0</v>
      </c>
      <c r="L688" s="90">
        <v>0</v>
      </c>
      <c r="M688" s="91">
        <f>IFERROR(IF('Company Details'!$C$9="Yes",(VLOOKUP(Transaction!G688,'Service Details'!$D$5:$F$29,3)),0%),0)</f>
        <v>0</v>
      </c>
      <c r="N688" s="89">
        <f>IFERROR(IF('Company Details'!C694=(VLOOKUP(Transaction!F688,'Customer Details'!$B$3:$D$32,2)),0,L688*M688),0)</f>
        <v>0</v>
      </c>
      <c r="O688" s="92">
        <f>IFERROR(IF('Company Details'!C694=(VLOOKUP(Transaction!F688,'Customer Details'!$B$3:$D$32,2)),L688*M688/2,0),0)</f>
        <v>0</v>
      </c>
      <c r="P688" s="92">
        <f>IFERROR(IF('Company Details'!C694=(VLOOKUP(Transaction!F688,'Customer Details'!$B$3:$D$32,2)),L688*M688/2,0),0)</f>
        <v>0</v>
      </c>
      <c r="Q688" s="89">
        <f t="shared" si="43"/>
        <v>0</v>
      </c>
      <c r="R688" s="90">
        <f t="shared" si="44"/>
        <v>0</v>
      </c>
    </row>
    <row r="689" spans="1:18" x14ac:dyDescent="0.2">
      <c r="A689" s="73" t="str">
        <f t="shared" si="41"/>
        <v>-</v>
      </c>
      <c r="B689" s="73">
        <v>688</v>
      </c>
      <c r="C689" s="121"/>
      <c r="D689" s="9"/>
      <c r="E689" s="10"/>
      <c r="F689" s="11"/>
      <c r="G689" s="9"/>
      <c r="H689" s="86" t="str">
        <f>IFERROR(VLOOKUP(G689,'Service Details'!$D$5:$F$21,2,TRUE),"")</f>
        <v/>
      </c>
      <c r="I689" s="12"/>
      <c r="J689" s="13"/>
      <c r="K689" s="89">
        <f t="shared" si="42"/>
        <v>0</v>
      </c>
      <c r="L689" s="90">
        <v>0</v>
      </c>
      <c r="M689" s="91">
        <f>IFERROR(IF('Company Details'!$C$9="Yes",(VLOOKUP(Transaction!G689,'Service Details'!$D$5:$F$29,3)),0%),0)</f>
        <v>0</v>
      </c>
      <c r="N689" s="89">
        <f>IFERROR(IF('Company Details'!C695=(VLOOKUP(Transaction!F689,'Customer Details'!$B$3:$D$32,2)),0,L689*M689),0)</f>
        <v>0</v>
      </c>
      <c r="O689" s="92">
        <f>IFERROR(IF('Company Details'!C695=(VLOOKUP(Transaction!F689,'Customer Details'!$B$3:$D$32,2)),L689*M689/2,0),0)</f>
        <v>0</v>
      </c>
      <c r="P689" s="92">
        <f>IFERROR(IF('Company Details'!C695=(VLOOKUP(Transaction!F689,'Customer Details'!$B$3:$D$32,2)),L689*M689/2,0),0)</f>
        <v>0</v>
      </c>
      <c r="Q689" s="89">
        <f t="shared" si="43"/>
        <v>0</v>
      </c>
      <c r="R689" s="90">
        <f t="shared" si="44"/>
        <v>0</v>
      </c>
    </row>
    <row r="690" spans="1:18" x14ac:dyDescent="0.2">
      <c r="A690" s="73" t="str">
        <f t="shared" si="41"/>
        <v>-</v>
      </c>
      <c r="B690" s="73">
        <v>689</v>
      </c>
      <c r="C690" s="121"/>
      <c r="D690" s="9"/>
      <c r="E690" s="10"/>
      <c r="F690" s="11"/>
      <c r="G690" s="9"/>
      <c r="H690" s="86" t="str">
        <f>IFERROR(VLOOKUP(G690,'Service Details'!$D$5:$F$21,2,TRUE),"")</f>
        <v/>
      </c>
      <c r="I690" s="12"/>
      <c r="J690" s="13"/>
      <c r="K690" s="89">
        <f t="shared" si="42"/>
        <v>0</v>
      </c>
      <c r="L690" s="90">
        <v>0</v>
      </c>
      <c r="M690" s="91">
        <f>IFERROR(IF('Company Details'!$C$9="Yes",(VLOOKUP(Transaction!G690,'Service Details'!$D$5:$F$29,3)),0%),0)</f>
        <v>0</v>
      </c>
      <c r="N690" s="89">
        <f>IFERROR(IF('Company Details'!C696=(VLOOKUP(Transaction!F690,'Customer Details'!$B$3:$D$32,2)),0,L690*M690),0)</f>
        <v>0</v>
      </c>
      <c r="O690" s="92">
        <f>IFERROR(IF('Company Details'!C696=(VLOOKUP(Transaction!F690,'Customer Details'!$B$3:$D$32,2)),L690*M690/2,0),0)</f>
        <v>0</v>
      </c>
      <c r="P690" s="92">
        <f>IFERROR(IF('Company Details'!C696=(VLOOKUP(Transaction!F690,'Customer Details'!$B$3:$D$32,2)),L690*M690/2,0),0)</f>
        <v>0</v>
      </c>
      <c r="Q690" s="89">
        <f t="shared" si="43"/>
        <v>0</v>
      </c>
      <c r="R690" s="90">
        <f t="shared" si="44"/>
        <v>0</v>
      </c>
    </row>
    <row r="691" spans="1:18" x14ac:dyDescent="0.2">
      <c r="A691" s="73" t="str">
        <f t="shared" si="41"/>
        <v>-</v>
      </c>
      <c r="B691" s="73">
        <v>690</v>
      </c>
      <c r="C691" s="121"/>
      <c r="D691" s="9"/>
      <c r="E691" s="10"/>
      <c r="F691" s="11"/>
      <c r="G691" s="9"/>
      <c r="H691" s="86" t="str">
        <f>IFERROR(VLOOKUP(G691,'Service Details'!$D$5:$F$21,2,TRUE),"")</f>
        <v/>
      </c>
      <c r="I691" s="12"/>
      <c r="J691" s="13"/>
      <c r="K691" s="89">
        <f t="shared" si="42"/>
        <v>0</v>
      </c>
      <c r="L691" s="90">
        <v>0</v>
      </c>
      <c r="M691" s="91">
        <f>IFERROR(IF('Company Details'!$C$9="Yes",(VLOOKUP(Transaction!G691,'Service Details'!$D$5:$F$29,3)),0%),0)</f>
        <v>0</v>
      </c>
      <c r="N691" s="89">
        <f>IFERROR(IF('Company Details'!C697=(VLOOKUP(Transaction!F691,'Customer Details'!$B$3:$D$32,2)),0,L691*M691),0)</f>
        <v>0</v>
      </c>
      <c r="O691" s="92">
        <f>IFERROR(IF('Company Details'!C697=(VLOOKUP(Transaction!F691,'Customer Details'!$B$3:$D$32,2)),L691*M691/2,0),0)</f>
        <v>0</v>
      </c>
      <c r="P691" s="92">
        <f>IFERROR(IF('Company Details'!C697=(VLOOKUP(Transaction!F691,'Customer Details'!$B$3:$D$32,2)),L691*M691/2,0),0)</f>
        <v>0</v>
      </c>
      <c r="Q691" s="89">
        <f t="shared" si="43"/>
        <v>0</v>
      </c>
      <c r="R691" s="90">
        <f t="shared" si="44"/>
        <v>0</v>
      </c>
    </row>
    <row r="692" spans="1:18" x14ac:dyDescent="0.2">
      <c r="A692" s="73" t="str">
        <f t="shared" si="41"/>
        <v>-</v>
      </c>
      <c r="B692" s="73">
        <v>691</v>
      </c>
      <c r="C692" s="121"/>
      <c r="D692" s="9"/>
      <c r="E692" s="10"/>
      <c r="F692" s="11"/>
      <c r="G692" s="9"/>
      <c r="H692" s="86" t="str">
        <f>IFERROR(VLOOKUP(G692,'Service Details'!$D$5:$F$21,2,TRUE),"")</f>
        <v/>
      </c>
      <c r="I692" s="12"/>
      <c r="J692" s="13"/>
      <c r="K692" s="89">
        <f t="shared" si="42"/>
        <v>0</v>
      </c>
      <c r="L692" s="90">
        <v>0</v>
      </c>
      <c r="M692" s="91">
        <f>IFERROR(IF('Company Details'!$C$9="Yes",(VLOOKUP(Transaction!G692,'Service Details'!$D$5:$F$29,3)),0%),0)</f>
        <v>0</v>
      </c>
      <c r="N692" s="89">
        <f>IFERROR(IF('Company Details'!C698=(VLOOKUP(Transaction!F692,'Customer Details'!$B$3:$D$32,2)),0,L692*M692),0)</f>
        <v>0</v>
      </c>
      <c r="O692" s="92">
        <f>IFERROR(IF('Company Details'!C698=(VLOOKUP(Transaction!F692,'Customer Details'!$B$3:$D$32,2)),L692*M692/2,0),0)</f>
        <v>0</v>
      </c>
      <c r="P692" s="92">
        <f>IFERROR(IF('Company Details'!C698=(VLOOKUP(Transaction!F692,'Customer Details'!$B$3:$D$32,2)),L692*M692/2,0),0)</f>
        <v>0</v>
      </c>
      <c r="Q692" s="89">
        <f t="shared" si="43"/>
        <v>0</v>
      </c>
      <c r="R692" s="90">
        <f t="shared" si="44"/>
        <v>0</v>
      </c>
    </row>
    <row r="693" spans="1:18" x14ac:dyDescent="0.2">
      <c r="A693" s="73" t="str">
        <f t="shared" si="41"/>
        <v>-</v>
      </c>
      <c r="B693" s="73">
        <v>692</v>
      </c>
      <c r="C693" s="121"/>
      <c r="D693" s="9"/>
      <c r="E693" s="10"/>
      <c r="F693" s="11"/>
      <c r="G693" s="9"/>
      <c r="H693" s="86" t="str">
        <f>IFERROR(VLOOKUP(G693,'Service Details'!$D$5:$F$21,2,TRUE),"")</f>
        <v/>
      </c>
      <c r="I693" s="12"/>
      <c r="J693" s="13"/>
      <c r="K693" s="89">
        <f t="shared" si="42"/>
        <v>0</v>
      </c>
      <c r="L693" s="90">
        <v>0</v>
      </c>
      <c r="M693" s="91">
        <f>IFERROR(IF('Company Details'!$C$9="Yes",(VLOOKUP(Transaction!G693,'Service Details'!$D$5:$F$29,3)),0%),0)</f>
        <v>0</v>
      </c>
      <c r="N693" s="89">
        <f>IFERROR(IF('Company Details'!C699=(VLOOKUP(Transaction!F693,'Customer Details'!$B$3:$D$32,2)),0,L693*M693),0)</f>
        <v>0</v>
      </c>
      <c r="O693" s="92">
        <f>IFERROR(IF('Company Details'!C699=(VLOOKUP(Transaction!F693,'Customer Details'!$B$3:$D$32,2)),L693*M693/2,0),0)</f>
        <v>0</v>
      </c>
      <c r="P693" s="92">
        <f>IFERROR(IF('Company Details'!C699=(VLOOKUP(Transaction!F693,'Customer Details'!$B$3:$D$32,2)),L693*M693/2,0),0)</f>
        <v>0</v>
      </c>
      <c r="Q693" s="89">
        <f t="shared" si="43"/>
        <v>0</v>
      </c>
      <c r="R693" s="90">
        <f t="shared" si="44"/>
        <v>0</v>
      </c>
    </row>
    <row r="694" spans="1:18" x14ac:dyDescent="0.2">
      <c r="A694" s="73" t="str">
        <f t="shared" si="41"/>
        <v>-</v>
      </c>
      <c r="B694" s="73">
        <v>693</v>
      </c>
      <c r="C694" s="121"/>
      <c r="D694" s="9"/>
      <c r="E694" s="10"/>
      <c r="F694" s="11"/>
      <c r="G694" s="9"/>
      <c r="H694" s="86" t="str">
        <f>IFERROR(VLOOKUP(G694,'Service Details'!$D$5:$F$21,2,TRUE),"")</f>
        <v/>
      </c>
      <c r="I694" s="12"/>
      <c r="J694" s="13"/>
      <c r="K694" s="89">
        <f t="shared" si="42"/>
        <v>0</v>
      </c>
      <c r="L694" s="90">
        <v>0</v>
      </c>
      <c r="M694" s="91">
        <f>IFERROR(IF('Company Details'!$C$9="Yes",(VLOOKUP(Transaction!G694,'Service Details'!$D$5:$F$29,3)),0%),0)</f>
        <v>0</v>
      </c>
      <c r="N694" s="89">
        <f>IFERROR(IF('Company Details'!C700=(VLOOKUP(Transaction!F694,'Customer Details'!$B$3:$D$32,2)),0,L694*M694),0)</f>
        <v>0</v>
      </c>
      <c r="O694" s="92">
        <f>IFERROR(IF('Company Details'!C700=(VLOOKUP(Transaction!F694,'Customer Details'!$B$3:$D$32,2)),L694*M694/2,0),0)</f>
        <v>0</v>
      </c>
      <c r="P694" s="92">
        <f>IFERROR(IF('Company Details'!C700=(VLOOKUP(Transaction!F694,'Customer Details'!$B$3:$D$32,2)),L694*M694/2,0),0)</f>
        <v>0</v>
      </c>
      <c r="Q694" s="89">
        <f t="shared" si="43"/>
        <v>0</v>
      </c>
      <c r="R694" s="90">
        <f t="shared" si="44"/>
        <v>0</v>
      </c>
    </row>
    <row r="695" spans="1:18" x14ac:dyDescent="0.2">
      <c r="A695" s="73" t="str">
        <f t="shared" si="41"/>
        <v>-</v>
      </c>
      <c r="B695" s="73">
        <v>694</v>
      </c>
      <c r="C695" s="121"/>
      <c r="D695" s="9"/>
      <c r="E695" s="10"/>
      <c r="F695" s="11"/>
      <c r="G695" s="9"/>
      <c r="H695" s="86" t="str">
        <f>IFERROR(VLOOKUP(G695,'Service Details'!$D$5:$F$21,2,TRUE),"")</f>
        <v/>
      </c>
      <c r="I695" s="12"/>
      <c r="J695" s="13"/>
      <c r="K695" s="89">
        <f t="shared" si="42"/>
        <v>0</v>
      </c>
      <c r="L695" s="90">
        <v>0</v>
      </c>
      <c r="M695" s="91">
        <f>IFERROR(IF('Company Details'!$C$9="Yes",(VLOOKUP(Transaction!G695,'Service Details'!$D$5:$F$29,3)),0%),0)</f>
        <v>0</v>
      </c>
      <c r="N695" s="89">
        <f>IFERROR(IF('Company Details'!C701=(VLOOKUP(Transaction!F695,'Customer Details'!$B$3:$D$32,2)),0,L695*M695),0)</f>
        <v>0</v>
      </c>
      <c r="O695" s="92">
        <f>IFERROR(IF('Company Details'!C701=(VLOOKUP(Transaction!F695,'Customer Details'!$B$3:$D$32,2)),L695*M695/2,0),0)</f>
        <v>0</v>
      </c>
      <c r="P695" s="92">
        <f>IFERROR(IF('Company Details'!C701=(VLOOKUP(Transaction!F695,'Customer Details'!$B$3:$D$32,2)),L695*M695/2,0),0)</f>
        <v>0</v>
      </c>
      <c r="Q695" s="89">
        <f t="shared" si="43"/>
        <v>0</v>
      </c>
      <c r="R695" s="90">
        <f t="shared" si="44"/>
        <v>0</v>
      </c>
    </row>
    <row r="696" spans="1:18" x14ac:dyDescent="0.2">
      <c r="A696" s="73" t="str">
        <f t="shared" si="41"/>
        <v>-</v>
      </c>
      <c r="B696" s="73">
        <v>695</v>
      </c>
      <c r="C696" s="121"/>
      <c r="D696" s="9"/>
      <c r="E696" s="10"/>
      <c r="F696" s="11"/>
      <c r="G696" s="9"/>
      <c r="H696" s="86" t="str">
        <f>IFERROR(VLOOKUP(G696,'Service Details'!$D$5:$F$21,2,TRUE),"")</f>
        <v/>
      </c>
      <c r="I696" s="12"/>
      <c r="J696" s="13"/>
      <c r="K696" s="89">
        <f t="shared" si="42"/>
        <v>0</v>
      </c>
      <c r="L696" s="90">
        <v>0</v>
      </c>
      <c r="M696" s="91">
        <f>IFERROR(IF('Company Details'!$C$9="Yes",(VLOOKUP(Transaction!G696,'Service Details'!$D$5:$F$29,3)),0%),0)</f>
        <v>0</v>
      </c>
      <c r="N696" s="89">
        <f>IFERROR(IF('Company Details'!C702=(VLOOKUP(Transaction!F696,'Customer Details'!$B$3:$D$32,2)),0,L696*M696),0)</f>
        <v>0</v>
      </c>
      <c r="O696" s="92">
        <f>IFERROR(IF('Company Details'!C702=(VLOOKUP(Transaction!F696,'Customer Details'!$B$3:$D$32,2)),L696*M696/2,0),0)</f>
        <v>0</v>
      </c>
      <c r="P696" s="92">
        <f>IFERROR(IF('Company Details'!C702=(VLOOKUP(Transaction!F696,'Customer Details'!$B$3:$D$32,2)),L696*M696/2,0),0)</f>
        <v>0</v>
      </c>
      <c r="Q696" s="89">
        <f t="shared" si="43"/>
        <v>0</v>
      </c>
      <c r="R696" s="90">
        <f t="shared" si="44"/>
        <v>0</v>
      </c>
    </row>
    <row r="697" spans="1:18" x14ac:dyDescent="0.2">
      <c r="A697" s="73" t="str">
        <f t="shared" si="41"/>
        <v>-</v>
      </c>
      <c r="B697" s="73">
        <v>696</v>
      </c>
      <c r="C697" s="121"/>
      <c r="D697" s="9"/>
      <c r="E697" s="10"/>
      <c r="F697" s="11"/>
      <c r="G697" s="9"/>
      <c r="H697" s="86" t="str">
        <f>IFERROR(VLOOKUP(G697,'Service Details'!$D$5:$F$21,2,TRUE),"")</f>
        <v/>
      </c>
      <c r="I697" s="12"/>
      <c r="J697" s="13"/>
      <c r="K697" s="89">
        <f t="shared" si="42"/>
        <v>0</v>
      </c>
      <c r="L697" s="90">
        <v>0</v>
      </c>
      <c r="M697" s="91">
        <f>IFERROR(IF('Company Details'!$C$9="Yes",(VLOOKUP(Transaction!G697,'Service Details'!$D$5:$F$29,3)),0%),0)</f>
        <v>0</v>
      </c>
      <c r="N697" s="89">
        <f>IFERROR(IF('Company Details'!C703=(VLOOKUP(Transaction!F697,'Customer Details'!$B$3:$D$32,2)),0,L697*M697),0)</f>
        <v>0</v>
      </c>
      <c r="O697" s="92">
        <f>IFERROR(IF('Company Details'!C703=(VLOOKUP(Transaction!F697,'Customer Details'!$B$3:$D$32,2)),L697*M697/2,0),0)</f>
        <v>0</v>
      </c>
      <c r="P697" s="92">
        <f>IFERROR(IF('Company Details'!C703=(VLOOKUP(Transaction!F697,'Customer Details'!$B$3:$D$32,2)),L697*M697/2,0),0)</f>
        <v>0</v>
      </c>
      <c r="Q697" s="89">
        <f t="shared" si="43"/>
        <v>0</v>
      </c>
      <c r="R697" s="90">
        <f t="shared" si="44"/>
        <v>0</v>
      </c>
    </row>
    <row r="698" spans="1:18" x14ac:dyDescent="0.2">
      <c r="A698" s="73" t="str">
        <f t="shared" si="41"/>
        <v>-</v>
      </c>
      <c r="B698" s="73">
        <v>697</v>
      </c>
      <c r="C698" s="121"/>
      <c r="D698" s="9"/>
      <c r="E698" s="10"/>
      <c r="F698" s="11"/>
      <c r="G698" s="9"/>
      <c r="H698" s="86" t="str">
        <f>IFERROR(VLOOKUP(G698,'Service Details'!$D$5:$F$21,2,TRUE),"")</f>
        <v/>
      </c>
      <c r="I698" s="12"/>
      <c r="J698" s="13"/>
      <c r="K698" s="89">
        <f t="shared" si="42"/>
        <v>0</v>
      </c>
      <c r="L698" s="90">
        <v>0</v>
      </c>
      <c r="M698" s="91">
        <f>IFERROR(IF('Company Details'!$C$9="Yes",(VLOOKUP(Transaction!G698,'Service Details'!$D$5:$F$29,3)),0%),0)</f>
        <v>0</v>
      </c>
      <c r="N698" s="89">
        <f>IFERROR(IF('Company Details'!C704=(VLOOKUP(Transaction!F698,'Customer Details'!$B$3:$D$32,2)),0,L698*M698),0)</f>
        <v>0</v>
      </c>
      <c r="O698" s="92">
        <f>IFERROR(IF('Company Details'!C704=(VLOOKUP(Transaction!F698,'Customer Details'!$B$3:$D$32,2)),L698*M698/2,0),0)</f>
        <v>0</v>
      </c>
      <c r="P698" s="92">
        <f>IFERROR(IF('Company Details'!C704=(VLOOKUP(Transaction!F698,'Customer Details'!$B$3:$D$32,2)),L698*M698/2,0),0)</f>
        <v>0</v>
      </c>
      <c r="Q698" s="89">
        <f t="shared" si="43"/>
        <v>0</v>
      </c>
      <c r="R698" s="90">
        <f t="shared" si="44"/>
        <v>0</v>
      </c>
    </row>
    <row r="699" spans="1:18" x14ac:dyDescent="0.2">
      <c r="A699" s="73" t="str">
        <f t="shared" si="41"/>
        <v>-</v>
      </c>
      <c r="B699" s="73">
        <v>698</v>
      </c>
      <c r="C699" s="121"/>
      <c r="D699" s="9"/>
      <c r="E699" s="10"/>
      <c r="F699" s="11"/>
      <c r="G699" s="9"/>
      <c r="H699" s="86" t="str">
        <f>IFERROR(VLOOKUP(G699,'Service Details'!$D$5:$F$21,2,TRUE),"")</f>
        <v/>
      </c>
      <c r="I699" s="12"/>
      <c r="J699" s="13"/>
      <c r="K699" s="89">
        <f t="shared" si="42"/>
        <v>0</v>
      </c>
      <c r="L699" s="90">
        <v>0</v>
      </c>
      <c r="M699" s="91">
        <f>IFERROR(IF('Company Details'!$C$9="Yes",(VLOOKUP(Transaction!G699,'Service Details'!$D$5:$F$29,3)),0%),0)</f>
        <v>0</v>
      </c>
      <c r="N699" s="89">
        <f>IFERROR(IF('Company Details'!C705=(VLOOKUP(Transaction!F699,'Customer Details'!$B$3:$D$32,2)),0,L699*M699),0)</f>
        <v>0</v>
      </c>
      <c r="O699" s="92">
        <f>IFERROR(IF('Company Details'!C705=(VLOOKUP(Transaction!F699,'Customer Details'!$B$3:$D$32,2)),L699*M699/2,0),0)</f>
        <v>0</v>
      </c>
      <c r="P699" s="92">
        <f>IFERROR(IF('Company Details'!C705=(VLOOKUP(Transaction!F699,'Customer Details'!$B$3:$D$32,2)),L699*M699/2,0),0)</f>
        <v>0</v>
      </c>
      <c r="Q699" s="89">
        <f t="shared" si="43"/>
        <v>0</v>
      </c>
      <c r="R699" s="90">
        <f t="shared" si="44"/>
        <v>0</v>
      </c>
    </row>
    <row r="700" spans="1:18" x14ac:dyDescent="0.2">
      <c r="A700" s="73" t="str">
        <f t="shared" si="41"/>
        <v>-</v>
      </c>
      <c r="B700" s="73">
        <v>699</v>
      </c>
      <c r="C700" s="121"/>
      <c r="D700" s="9"/>
      <c r="E700" s="10"/>
      <c r="F700" s="11"/>
      <c r="G700" s="9"/>
      <c r="H700" s="86" t="str">
        <f>IFERROR(VLOOKUP(G700,'Service Details'!$D$5:$F$21,2,TRUE),"")</f>
        <v/>
      </c>
      <c r="I700" s="12"/>
      <c r="J700" s="13"/>
      <c r="K700" s="89">
        <f t="shared" si="42"/>
        <v>0</v>
      </c>
      <c r="L700" s="90">
        <v>0</v>
      </c>
      <c r="M700" s="91">
        <f>IFERROR(IF('Company Details'!$C$9="Yes",(VLOOKUP(Transaction!G700,'Service Details'!$D$5:$F$29,3)),0%),0)</f>
        <v>0</v>
      </c>
      <c r="N700" s="89">
        <f>IFERROR(IF('Company Details'!C706=(VLOOKUP(Transaction!F700,'Customer Details'!$B$3:$D$32,2)),0,L700*M700),0)</f>
        <v>0</v>
      </c>
      <c r="O700" s="92">
        <f>IFERROR(IF('Company Details'!C706=(VLOOKUP(Transaction!F700,'Customer Details'!$B$3:$D$32,2)),L700*M700/2,0),0)</f>
        <v>0</v>
      </c>
      <c r="P700" s="92">
        <f>IFERROR(IF('Company Details'!C706=(VLOOKUP(Transaction!F700,'Customer Details'!$B$3:$D$32,2)),L700*M700/2,0),0)</f>
        <v>0</v>
      </c>
      <c r="Q700" s="89">
        <f t="shared" si="43"/>
        <v>0</v>
      </c>
      <c r="R700" s="90">
        <f t="shared" si="44"/>
        <v>0</v>
      </c>
    </row>
    <row r="701" spans="1:18" x14ac:dyDescent="0.2">
      <c r="A701" s="73" t="str">
        <f t="shared" si="41"/>
        <v>-</v>
      </c>
      <c r="B701" s="73">
        <v>700</v>
      </c>
      <c r="C701" s="121"/>
      <c r="D701" s="9"/>
      <c r="E701" s="10"/>
      <c r="F701" s="11"/>
      <c r="G701" s="9"/>
      <c r="H701" s="86" t="str">
        <f>IFERROR(VLOOKUP(G701,'Service Details'!$D$5:$F$21,2,TRUE),"")</f>
        <v/>
      </c>
      <c r="I701" s="12"/>
      <c r="J701" s="13"/>
      <c r="K701" s="89">
        <f t="shared" si="42"/>
        <v>0</v>
      </c>
      <c r="L701" s="90">
        <v>0</v>
      </c>
      <c r="M701" s="91">
        <f>IFERROR(IF('Company Details'!$C$9="Yes",(VLOOKUP(Transaction!G701,'Service Details'!$D$5:$F$29,3)),0%),0)</f>
        <v>0</v>
      </c>
      <c r="N701" s="89">
        <f>IFERROR(IF('Company Details'!C707=(VLOOKUP(Transaction!F701,'Customer Details'!$B$3:$D$32,2)),0,L701*M701),0)</f>
        <v>0</v>
      </c>
      <c r="O701" s="92">
        <f>IFERROR(IF('Company Details'!C707=(VLOOKUP(Transaction!F701,'Customer Details'!$B$3:$D$32,2)),L701*M701/2,0),0)</f>
        <v>0</v>
      </c>
      <c r="P701" s="92">
        <f>IFERROR(IF('Company Details'!C707=(VLOOKUP(Transaction!F701,'Customer Details'!$B$3:$D$32,2)),L701*M701/2,0),0)</f>
        <v>0</v>
      </c>
      <c r="Q701" s="89">
        <f t="shared" si="43"/>
        <v>0</v>
      </c>
      <c r="R701" s="90">
        <f t="shared" si="44"/>
        <v>0</v>
      </c>
    </row>
    <row r="702" spans="1:18" x14ac:dyDescent="0.2">
      <c r="A702" s="73" t="str">
        <f t="shared" si="41"/>
        <v>-</v>
      </c>
      <c r="B702" s="73">
        <v>701</v>
      </c>
      <c r="C702" s="121"/>
      <c r="D702" s="9"/>
      <c r="E702" s="10"/>
      <c r="F702" s="11"/>
      <c r="G702" s="9"/>
      <c r="H702" s="86" t="str">
        <f>IFERROR(VLOOKUP(G702,'Service Details'!$D$5:$F$21,2,TRUE),"")</f>
        <v/>
      </c>
      <c r="I702" s="12"/>
      <c r="J702" s="13"/>
      <c r="K702" s="89">
        <f t="shared" si="42"/>
        <v>0</v>
      </c>
      <c r="L702" s="90">
        <v>0</v>
      </c>
      <c r="M702" s="91">
        <f>IFERROR(IF('Company Details'!$C$9="Yes",(VLOOKUP(Transaction!G702,'Service Details'!$D$5:$F$29,3)),0%),0)</f>
        <v>0</v>
      </c>
      <c r="N702" s="89">
        <f>IFERROR(IF('Company Details'!C708=(VLOOKUP(Transaction!F702,'Customer Details'!$B$3:$D$32,2)),0,L702*M702),0)</f>
        <v>0</v>
      </c>
      <c r="O702" s="92">
        <f>IFERROR(IF('Company Details'!C708=(VLOOKUP(Transaction!F702,'Customer Details'!$B$3:$D$32,2)),L702*M702/2,0),0)</f>
        <v>0</v>
      </c>
      <c r="P702" s="92">
        <f>IFERROR(IF('Company Details'!C708=(VLOOKUP(Transaction!F702,'Customer Details'!$B$3:$D$32,2)),L702*M702/2,0),0)</f>
        <v>0</v>
      </c>
      <c r="Q702" s="89">
        <f t="shared" si="43"/>
        <v>0</v>
      </c>
      <c r="R702" s="90">
        <f t="shared" si="44"/>
        <v>0</v>
      </c>
    </row>
    <row r="703" spans="1:18" x14ac:dyDescent="0.2">
      <c r="A703" s="73" t="str">
        <f t="shared" si="41"/>
        <v>-</v>
      </c>
      <c r="B703" s="73">
        <v>702</v>
      </c>
      <c r="C703" s="121"/>
      <c r="D703" s="9"/>
      <c r="E703" s="10"/>
      <c r="F703" s="11"/>
      <c r="G703" s="9"/>
      <c r="H703" s="86" t="str">
        <f>IFERROR(VLOOKUP(G703,'Service Details'!$D$5:$F$21,2,TRUE),"")</f>
        <v/>
      </c>
      <c r="I703" s="12"/>
      <c r="J703" s="13"/>
      <c r="K703" s="89">
        <f t="shared" si="42"/>
        <v>0</v>
      </c>
      <c r="L703" s="90">
        <v>0</v>
      </c>
      <c r="M703" s="91">
        <f>IFERROR(IF('Company Details'!$C$9="Yes",(VLOOKUP(Transaction!G703,'Service Details'!$D$5:$F$29,3)),0%),0)</f>
        <v>0</v>
      </c>
      <c r="N703" s="89">
        <f>IFERROR(IF('Company Details'!C709=(VLOOKUP(Transaction!F703,'Customer Details'!$B$3:$D$32,2)),0,L703*M703),0)</f>
        <v>0</v>
      </c>
      <c r="O703" s="92">
        <f>IFERROR(IF('Company Details'!C709=(VLOOKUP(Transaction!F703,'Customer Details'!$B$3:$D$32,2)),L703*M703/2,0),0)</f>
        <v>0</v>
      </c>
      <c r="P703" s="92">
        <f>IFERROR(IF('Company Details'!C709=(VLOOKUP(Transaction!F703,'Customer Details'!$B$3:$D$32,2)),L703*M703/2,0),0)</f>
        <v>0</v>
      </c>
      <c r="Q703" s="89">
        <f t="shared" si="43"/>
        <v>0</v>
      </c>
      <c r="R703" s="90">
        <f t="shared" si="44"/>
        <v>0</v>
      </c>
    </row>
    <row r="704" spans="1:18" x14ac:dyDescent="0.2">
      <c r="A704" s="73" t="str">
        <f t="shared" si="41"/>
        <v>-</v>
      </c>
      <c r="B704" s="73">
        <v>703</v>
      </c>
      <c r="C704" s="121"/>
      <c r="D704" s="9"/>
      <c r="E704" s="10"/>
      <c r="F704" s="11"/>
      <c r="G704" s="9"/>
      <c r="H704" s="86" t="str">
        <f>IFERROR(VLOOKUP(G704,'Service Details'!$D$5:$F$21,2,TRUE),"")</f>
        <v/>
      </c>
      <c r="I704" s="12"/>
      <c r="J704" s="13"/>
      <c r="K704" s="89">
        <f t="shared" si="42"/>
        <v>0</v>
      </c>
      <c r="L704" s="90">
        <v>0</v>
      </c>
      <c r="M704" s="91">
        <f>IFERROR(IF('Company Details'!$C$9="Yes",(VLOOKUP(Transaction!G704,'Service Details'!$D$5:$F$29,3)),0%),0)</f>
        <v>0</v>
      </c>
      <c r="N704" s="89">
        <f>IFERROR(IF('Company Details'!C710=(VLOOKUP(Transaction!F704,'Customer Details'!$B$3:$D$32,2)),0,L704*M704),0)</f>
        <v>0</v>
      </c>
      <c r="O704" s="92">
        <f>IFERROR(IF('Company Details'!C710=(VLOOKUP(Transaction!F704,'Customer Details'!$B$3:$D$32,2)),L704*M704/2,0),0)</f>
        <v>0</v>
      </c>
      <c r="P704" s="92">
        <f>IFERROR(IF('Company Details'!C710=(VLOOKUP(Transaction!F704,'Customer Details'!$B$3:$D$32,2)),L704*M704/2,0),0)</f>
        <v>0</v>
      </c>
      <c r="Q704" s="89">
        <f t="shared" si="43"/>
        <v>0</v>
      </c>
      <c r="R704" s="90">
        <f t="shared" si="44"/>
        <v>0</v>
      </c>
    </row>
    <row r="705" spans="1:18" x14ac:dyDescent="0.2">
      <c r="A705" s="73" t="str">
        <f t="shared" si="41"/>
        <v>-</v>
      </c>
      <c r="B705" s="73">
        <v>704</v>
      </c>
      <c r="C705" s="121"/>
      <c r="D705" s="9"/>
      <c r="E705" s="10"/>
      <c r="F705" s="11"/>
      <c r="G705" s="9"/>
      <c r="H705" s="86" t="str">
        <f>IFERROR(VLOOKUP(G705,'Service Details'!$D$5:$F$21,2,TRUE),"")</f>
        <v/>
      </c>
      <c r="I705" s="12"/>
      <c r="J705" s="13"/>
      <c r="K705" s="89">
        <f t="shared" si="42"/>
        <v>0</v>
      </c>
      <c r="L705" s="90">
        <v>0</v>
      </c>
      <c r="M705" s="91">
        <f>IFERROR(IF('Company Details'!$C$9="Yes",(VLOOKUP(Transaction!G705,'Service Details'!$D$5:$F$29,3)),0%),0)</f>
        <v>0</v>
      </c>
      <c r="N705" s="89">
        <f>IFERROR(IF('Company Details'!C711=(VLOOKUP(Transaction!F705,'Customer Details'!$B$3:$D$32,2)),0,L705*M705),0)</f>
        <v>0</v>
      </c>
      <c r="O705" s="92">
        <f>IFERROR(IF('Company Details'!C711=(VLOOKUP(Transaction!F705,'Customer Details'!$B$3:$D$32,2)),L705*M705/2,0),0)</f>
        <v>0</v>
      </c>
      <c r="P705" s="92">
        <f>IFERROR(IF('Company Details'!C711=(VLOOKUP(Transaction!F705,'Customer Details'!$B$3:$D$32,2)),L705*M705/2,0),0)</f>
        <v>0</v>
      </c>
      <c r="Q705" s="89">
        <f t="shared" si="43"/>
        <v>0</v>
      </c>
      <c r="R705" s="90">
        <f t="shared" si="44"/>
        <v>0</v>
      </c>
    </row>
    <row r="706" spans="1:18" x14ac:dyDescent="0.2">
      <c r="A706" s="73" t="str">
        <f t="shared" ref="A706:A769" si="45">C706&amp;"-"&amp;D706</f>
        <v>-</v>
      </c>
      <c r="B706" s="73">
        <v>705</v>
      </c>
      <c r="C706" s="121"/>
      <c r="D706" s="9"/>
      <c r="E706" s="10"/>
      <c r="F706" s="11"/>
      <c r="G706" s="9"/>
      <c r="H706" s="86" t="str">
        <f>IFERROR(VLOOKUP(G706,'Service Details'!$D$5:$F$21,2,TRUE),"")</f>
        <v/>
      </c>
      <c r="I706" s="12"/>
      <c r="J706" s="13"/>
      <c r="K706" s="89">
        <f t="shared" si="42"/>
        <v>0</v>
      </c>
      <c r="L706" s="90">
        <v>0</v>
      </c>
      <c r="M706" s="91">
        <f>IFERROR(IF('Company Details'!$C$9="Yes",(VLOOKUP(Transaction!G706,'Service Details'!$D$5:$F$29,3)),0%),0)</f>
        <v>0</v>
      </c>
      <c r="N706" s="89">
        <f>IFERROR(IF('Company Details'!C712=(VLOOKUP(Transaction!F706,'Customer Details'!$B$3:$D$32,2)),0,L706*M706),0)</f>
        <v>0</v>
      </c>
      <c r="O706" s="92">
        <f>IFERROR(IF('Company Details'!C712=(VLOOKUP(Transaction!F706,'Customer Details'!$B$3:$D$32,2)),L706*M706/2,0),0)</f>
        <v>0</v>
      </c>
      <c r="P706" s="92">
        <f>IFERROR(IF('Company Details'!C712=(VLOOKUP(Transaction!F706,'Customer Details'!$B$3:$D$32,2)),L706*M706/2,0),0)</f>
        <v>0</v>
      </c>
      <c r="Q706" s="89">
        <f t="shared" si="43"/>
        <v>0</v>
      </c>
      <c r="R706" s="90">
        <f t="shared" si="44"/>
        <v>0</v>
      </c>
    </row>
    <row r="707" spans="1:18" x14ac:dyDescent="0.2">
      <c r="A707" s="73" t="str">
        <f t="shared" si="45"/>
        <v>-</v>
      </c>
      <c r="B707" s="73">
        <v>706</v>
      </c>
      <c r="C707" s="121"/>
      <c r="D707" s="9"/>
      <c r="E707" s="10"/>
      <c r="F707" s="11"/>
      <c r="G707" s="9"/>
      <c r="H707" s="86" t="str">
        <f>IFERROR(VLOOKUP(G707,'Service Details'!$D$5:$F$21,2,TRUE),"")</f>
        <v/>
      </c>
      <c r="I707" s="12"/>
      <c r="J707" s="13"/>
      <c r="K707" s="89">
        <f t="shared" ref="K707:K770" si="46">+I707*J707</f>
        <v>0</v>
      </c>
      <c r="L707" s="90">
        <v>0</v>
      </c>
      <c r="M707" s="91">
        <f>IFERROR(IF('Company Details'!$C$9="Yes",(VLOOKUP(Transaction!G707,'Service Details'!$D$5:$F$29,3)),0%),0)</f>
        <v>0</v>
      </c>
      <c r="N707" s="89">
        <f>IFERROR(IF('Company Details'!C713=(VLOOKUP(Transaction!F707,'Customer Details'!$B$3:$D$32,2)),0,L707*M707),0)</f>
        <v>0</v>
      </c>
      <c r="O707" s="92">
        <f>IFERROR(IF('Company Details'!C713=(VLOOKUP(Transaction!F707,'Customer Details'!$B$3:$D$32,2)),L707*M707/2,0),0)</f>
        <v>0</v>
      </c>
      <c r="P707" s="92">
        <f>IFERROR(IF('Company Details'!C713=(VLOOKUP(Transaction!F707,'Customer Details'!$B$3:$D$32,2)),L707*M707/2,0),0)</f>
        <v>0</v>
      </c>
      <c r="Q707" s="89">
        <f t="shared" ref="Q707:Q770" si="47">+N707+O707+P707</f>
        <v>0</v>
      </c>
      <c r="R707" s="90">
        <f t="shared" ref="R707:R770" si="48">+L707+Q707</f>
        <v>0</v>
      </c>
    </row>
    <row r="708" spans="1:18" x14ac:dyDescent="0.2">
      <c r="A708" s="73" t="str">
        <f t="shared" si="45"/>
        <v>-</v>
      </c>
      <c r="B708" s="73">
        <v>707</v>
      </c>
      <c r="C708" s="121"/>
      <c r="D708" s="9"/>
      <c r="E708" s="10"/>
      <c r="F708" s="11"/>
      <c r="G708" s="9"/>
      <c r="H708" s="86" t="str">
        <f>IFERROR(VLOOKUP(G708,'Service Details'!$D$5:$F$21,2,TRUE),"")</f>
        <v/>
      </c>
      <c r="I708" s="12"/>
      <c r="J708" s="13"/>
      <c r="K708" s="89">
        <f t="shared" si="46"/>
        <v>0</v>
      </c>
      <c r="L708" s="90">
        <v>0</v>
      </c>
      <c r="M708" s="91">
        <f>IFERROR(IF('Company Details'!$C$9="Yes",(VLOOKUP(Transaction!G708,'Service Details'!$D$5:$F$29,3)),0%),0)</f>
        <v>0</v>
      </c>
      <c r="N708" s="89">
        <f>IFERROR(IF('Company Details'!C714=(VLOOKUP(Transaction!F708,'Customer Details'!$B$3:$D$32,2)),0,L708*M708),0)</f>
        <v>0</v>
      </c>
      <c r="O708" s="92">
        <f>IFERROR(IF('Company Details'!C714=(VLOOKUP(Transaction!F708,'Customer Details'!$B$3:$D$32,2)),L708*M708/2,0),0)</f>
        <v>0</v>
      </c>
      <c r="P708" s="92">
        <f>IFERROR(IF('Company Details'!C714=(VLOOKUP(Transaction!F708,'Customer Details'!$B$3:$D$32,2)),L708*M708/2,0),0)</f>
        <v>0</v>
      </c>
      <c r="Q708" s="89">
        <f t="shared" si="47"/>
        <v>0</v>
      </c>
      <c r="R708" s="90">
        <f t="shared" si="48"/>
        <v>0</v>
      </c>
    </row>
    <row r="709" spans="1:18" x14ac:dyDescent="0.2">
      <c r="A709" s="73" t="str">
        <f t="shared" si="45"/>
        <v>-</v>
      </c>
      <c r="B709" s="73">
        <v>708</v>
      </c>
      <c r="C709" s="121"/>
      <c r="D709" s="9"/>
      <c r="E709" s="10"/>
      <c r="F709" s="11"/>
      <c r="G709" s="9"/>
      <c r="H709" s="86" t="str">
        <f>IFERROR(VLOOKUP(G709,'Service Details'!$D$5:$F$21,2,TRUE),"")</f>
        <v/>
      </c>
      <c r="I709" s="12"/>
      <c r="J709" s="13"/>
      <c r="K709" s="89">
        <f t="shared" si="46"/>
        <v>0</v>
      </c>
      <c r="L709" s="90">
        <v>0</v>
      </c>
      <c r="M709" s="91">
        <f>IFERROR(IF('Company Details'!$C$9="Yes",(VLOOKUP(Transaction!G709,'Service Details'!$D$5:$F$29,3)),0%),0)</f>
        <v>0</v>
      </c>
      <c r="N709" s="89">
        <f>IFERROR(IF('Company Details'!C715=(VLOOKUP(Transaction!F709,'Customer Details'!$B$3:$D$32,2)),0,L709*M709),0)</f>
        <v>0</v>
      </c>
      <c r="O709" s="92">
        <f>IFERROR(IF('Company Details'!C715=(VLOOKUP(Transaction!F709,'Customer Details'!$B$3:$D$32,2)),L709*M709/2,0),0)</f>
        <v>0</v>
      </c>
      <c r="P709" s="92">
        <f>IFERROR(IF('Company Details'!C715=(VLOOKUP(Transaction!F709,'Customer Details'!$B$3:$D$32,2)),L709*M709/2,0),0)</f>
        <v>0</v>
      </c>
      <c r="Q709" s="89">
        <f t="shared" si="47"/>
        <v>0</v>
      </c>
      <c r="R709" s="90">
        <f t="shared" si="48"/>
        <v>0</v>
      </c>
    </row>
    <row r="710" spans="1:18" x14ac:dyDescent="0.2">
      <c r="A710" s="73" t="str">
        <f t="shared" si="45"/>
        <v>-</v>
      </c>
      <c r="B710" s="73">
        <v>709</v>
      </c>
      <c r="C710" s="121"/>
      <c r="D710" s="9"/>
      <c r="E710" s="10"/>
      <c r="F710" s="11"/>
      <c r="G710" s="9"/>
      <c r="H710" s="86" t="str">
        <f>IFERROR(VLOOKUP(G710,'Service Details'!$D$5:$F$21,2,TRUE),"")</f>
        <v/>
      </c>
      <c r="I710" s="12"/>
      <c r="J710" s="13"/>
      <c r="K710" s="89">
        <f t="shared" si="46"/>
        <v>0</v>
      </c>
      <c r="L710" s="90">
        <v>0</v>
      </c>
      <c r="M710" s="91">
        <f>IFERROR(IF('Company Details'!$C$9="Yes",(VLOOKUP(Transaction!G710,'Service Details'!$D$5:$F$29,3)),0%),0)</f>
        <v>0</v>
      </c>
      <c r="N710" s="89">
        <f>IFERROR(IF('Company Details'!C716=(VLOOKUP(Transaction!F710,'Customer Details'!$B$3:$D$32,2)),0,L710*M710),0)</f>
        <v>0</v>
      </c>
      <c r="O710" s="92">
        <f>IFERROR(IF('Company Details'!C716=(VLOOKUP(Transaction!F710,'Customer Details'!$B$3:$D$32,2)),L710*M710/2,0),0)</f>
        <v>0</v>
      </c>
      <c r="P710" s="92">
        <f>IFERROR(IF('Company Details'!C716=(VLOOKUP(Transaction!F710,'Customer Details'!$B$3:$D$32,2)),L710*M710/2,0),0)</f>
        <v>0</v>
      </c>
      <c r="Q710" s="89">
        <f t="shared" si="47"/>
        <v>0</v>
      </c>
      <c r="R710" s="90">
        <f t="shared" si="48"/>
        <v>0</v>
      </c>
    </row>
    <row r="711" spans="1:18" x14ac:dyDescent="0.2">
      <c r="A711" s="73" t="str">
        <f t="shared" si="45"/>
        <v>-</v>
      </c>
      <c r="B711" s="73">
        <v>710</v>
      </c>
      <c r="C711" s="121"/>
      <c r="D711" s="9"/>
      <c r="E711" s="10"/>
      <c r="F711" s="11"/>
      <c r="G711" s="9"/>
      <c r="H711" s="86" t="str">
        <f>IFERROR(VLOOKUP(G711,'Service Details'!$D$5:$F$21,2,TRUE),"")</f>
        <v/>
      </c>
      <c r="I711" s="12"/>
      <c r="J711" s="13"/>
      <c r="K711" s="89">
        <f t="shared" si="46"/>
        <v>0</v>
      </c>
      <c r="L711" s="90">
        <v>0</v>
      </c>
      <c r="M711" s="91">
        <f>IFERROR(IF('Company Details'!$C$9="Yes",(VLOOKUP(Transaction!G711,'Service Details'!$D$5:$F$29,3)),0%),0)</f>
        <v>0</v>
      </c>
      <c r="N711" s="89">
        <f>IFERROR(IF('Company Details'!C717=(VLOOKUP(Transaction!F711,'Customer Details'!$B$3:$D$32,2)),0,L711*M711),0)</f>
        <v>0</v>
      </c>
      <c r="O711" s="92">
        <f>IFERROR(IF('Company Details'!C717=(VLOOKUP(Transaction!F711,'Customer Details'!$B$3:$D$32,2)),L711*M711/2,0),0)</f>
        <v>0</v>
      </c>
      <c r="P711" s="92">
        <f>IFERROR(IF('Company Details'!C717=(VLOOKUP(Transaction!F711,'Customer Details'!$B$3:$D$32,2)),L711*M711/2,0),0)</f>
        <v>0</v>
      </c>
      <c r="Q711" s="89">
        <f t="shared" si="47"/>
        <v>0</v>
      </c>
      <c r="R711" s="90">
        <f t="shared" si="48"/>
        <v>0</v>
      </c>
    </row>
    <row r="712" spans="1:18" x14ac:dyDescent="0.2">
      <c r="A712" s="73" t="str">
        <f t="shared" si="45"/>
        <v>-</v>
      </c>
      <c r="B712" s="73">
        <v>711</v>
      </c>
      <c r="C712" s="121"/>
      <c r="D712" s="9"/>
      <c r="E712" s="10"/>
      <c r="F712" s="11"/>
      <c r="G712" s="9"/>
      <c r="H712" s="86" t="str">
        <f>IFERROR(VLOOKUP(G712,'Service Details'!$D$5:$F$21,2,TRUE),"")</f>
        <v/>
      </c>
      <c r="I712" s="12"/>
      <c r="J712" s="13"/>
      <c r="K712" s="89">
        <f t="shared" si="46"/>
        <v>0</v>
      </c>
      <c r="L712" s="90">
        <v>0</v>
      </c>
      <c r="M712" s="91">
        <f>IFERROR(IF('Company Details'!$C$9="Yes",(VLOOKUP(Transaction!G712,'Service Details'!$D$5:$F$29,3)),0%),0)</f>
        <v>0</v>
      </c>
      <c r="N712" s="89">
        <f>IFERROR(IF('Company Details'!C718=(VLOOKUP(Transaction!F712,'Customer Details'!$B$3:$D$32,2)),0,L712*M712),0)</f>
        <v>0</v>
      </c>
      <c r="O712" s="92">
        <f>IFERROR(IF('Company Details'!C718=(VLOOKUP(Transaction!F712,'Customer Details'!$B$3:$D$32,2)),L712*M712/2,0),0)</f>
        <v>0</v>
      </c>
      <c r="P712" s="92">
        <f>IFERROR(IF('Company Details'!C718=(VLOOKUP(Transaction!F712,'Customer Details'!$B$3:$D$32,2)),L712*M712/2,0),0)</f>
        <v>0</v>
      </c>
      <c r="Q712" s="89">
        <f t="shared" si="47"/>
        <v>0</v>
      </c>
      <c r="R712" s="90">
        <f t="shared" si="48"/>
        <v>0</v>
      </c>
    </row>
    <row r="713" spans="1:18" x14ac:dyDescent="0.2">
      <c r="A713" s="73" t="str">
        <f t="shared" si="45"/>
        <v>-</v>
      </c>
      <c r="B713" s="73">
        <v>712</v>
      </c>
      <c r="C713" s="121"/>
      <c r="D713" s="9"/>
      <c r="E713" s="10"/>
      <c r="F713" s="11"/>
      <c r="G713" s="9"/>
      <c r="H713" s="86" t="str">
        <f>IFERROR(VLOOKUP(G713,'Service Details'!$D$5:$F$21,2,TRUE),"")</f>
        <v/>
      </c>
      <c r="I713" s="12"/>
      <c r="J713" s="13"/>
      <c r="K713" s="89">
        <f t="shared" si="46"/>
        <v>0</v>
      </c>
      <c r="L713" s="90">
        <v>0</v>
      </c>
      <c r="M713" s="91">
        <f>IFERROR(IF('Company Details'!$C$9="Yes",(VLOOKUP(Transaction!G713,'Service Details'!$D$5:$F$29,3)),0%),0)</f>
        <v>0</v>
      </c>
      <c r="N713" s="89">
        <f>IFERROR(IF('Company Details'!C719=(VLOOKUP(Transaction!F713,'Customer Details'!$B$3:$D$32,2)),0,L713*M713),0)</f>
        <v>0</v>
      </c>
      <c r="O713" s="92">
        <f>IFERROR(IF('Company Details'!C719=(VLOOKUP(Transaction!F713,'Customer Details'!$B$3:$D$32,2)),L713*M713/2,0),0)</f>
        <v>0</v>
      </c>
      <c r="P713" s="92">
        <f>IFERROR(IF('Company Details'!C719=(VLOOKUP(Transaction!F713,'Customer Details'!$B$3:$D$32,2)),L713*M713/2,0),0)</f>
        <v>0</v>
      </c>
      <c r="Q713" s="89">
        <f t="shared" si="47"/>
        <v>0</v>
      </c>
      <c r="R713" s="90">
        <f t="shared" si="48"/>
        <v>0</v>
      </c>
    </row>
    <row r="714" spans="1:18" x14ac:dyDescent="0.2">
      <c r="A714" s="73" t="str">
        <f t="shared" si="45"/>
        <v>-</v>
      </c>
      <c r="B714" s="73">
        <v>713</v>
      </c>
      <c r="C714" s="121"/>
      <c r="D714" s="9"/>
      <c r="E714" s="10"/>
      <c r="F714" s="11"/>
      <c r="G714" s="9"/>
      <c r="H714" s="86" t="str">
        <f>IFERROR(VLOOKUP(G714,'Service Details'!$D$5:$F$21,2,TRUE),"")</f>
        <v/>
      </c>
      <c r="I714" s="12"/>
      <c r="J714" s="13"/>
      <c r="K714" s="89">
        <f t="shared" si="46"/>
        <v>0</v>
      </c>
      <c r="L714" s="90">
        <v>0</v>
      </c>
      <c r="M714" s="91">
        <f>IFERROR(IF('Company Details'!$C$9="Yes",(VLOOKUP(Transaction!G714,'Service Details'!$D$5:$F$29,3)),0%),0)</f>
        <v>0</v>
      </c>
      <c r="N714" s="89">
        <f>IFERROR(IF('Company Details'!C720=(VLOOKUP(Transaction!F714,'Customer Details'!$B$3:$D$32,2)),0,L714*M714),0)</f>
        <v>0</v>
      </c>
      <c r="O714" s="92">
        <f>IFERROR(IF('Company Details'!C720=(VLOOKUP(Transaction!F714,'Customer Details'!$B$3:$D$32,2)),L714*M714/2,0),0)</f>
        <v>0</v>
      </c>
      <c r="P714" s="92">
        <f>IFERROR(IF('Company Details'!C720=(VLOOKUP(Transaction!F714,'Customer Details'!$B$3:$D$32,2)),L714*M714/2,0),0)</f>
        <v>0</v>
      </c>
      <c r="Q714" s="89">
        <f t="shared" si="47"/>
        <v>0</v>
      </c>
      <c r="R714" s="90">
        <f t="shared" si="48"/>
        <v>0</v>
      </c>
    </row>
    <row r="715" spans="1:18" x14ac:dyDescent="0.2">
      <c r="A715" s="73" t="str">
        <f t="shared" si="45"/>
        <v>-</v>
      </c>
      <c r="B715" s="73">
        <v>714</v>
      </c>
      <c r="C715" s="121"/>
      <c r="D715" s="9"/>
      <c r="E715" s="10"/>
      <c r="F715" s="11"/>
      <c r="G715" s="9"/>
      <c r="H715" s="86" t="str">
        <f>IFERROR(VLOOKUP(G715,'Service Details'!$D$5:$F$21,2,TRUE),"")</f>
        <v/>
      </c>
      <c r="I715" s="12"/>
      <c r="J715" s="13"/>
      <c r="K715" s="89">
        <f t="shared" si="46"/>
        <v>0</v>
      </c>
      <c r="L715" s="90">
        <v>0</v>
      </c>
      <c r="M715" s="91">
        <f>IFERROR(IF('Company Details'!$C$9="Yes",(VLOOKUP(Transaction!G715,'Service Details'!$D$5:$F$29,3)),0%),0)</f>
        <v>0</v>
      </c>
      <c r="N715" s="89">
        <f>IFERROR(IF('Company Details'!C721=(VLOOKUP(Transaction!F715,'Customer Details'!$B$3:$D$32,2)),0,L715*M715),0)</f>
        <v>0</v>
      </c>
      <c r="O715" s="92">
        <f>IFERROR(IF('Company Details'!C721=(VLOOKUP(Transaction!F715,'Customer Details'!$B$3:$D$32,2)),L715*M715/2,0),0)</f>
        <v>0</v>
      </c>
      <c r="P715" s="92">
        <f>IFERROR(IF('Company Details'!C721=(VLOOKUP(Transaction!F715,'Customer Details'!$B$3:$D$32,2)),L715*M715/2,0),0)</f>
        <v>0</v>
      </c>
      <c r="Q715" s="89">
        <f t="shared" si="47"/>
        <v>0</v>
      </c>
      <c r="R715" s="90">
        <f t="shared" si="48"/>
        <v>0</v>
      </c>
    </row>
    <row r="716" spans="1:18" x14ac:dyDescent="0.2">
      <c r="A716" s="73" t="str">
        <f t="shared" si="45"/>
        <v>-</v>
      </c>
      <c r="B716" s="73">
        <v>715</v>
      </c>
      <c r="C716" s="121"/>
      <c r="D716" s="9"/>
      <c r="E716" s="10"/>
      <c r="F716" s="11"/>
      <c r="G716" s="9"/>
      <c r="H716" s="86" t="str">
        <f>IFERROR(VLOOKUP(G716,'Service Details'!$D$5:$F$21,2,TRUE),"")</f>
        <v/>
      </c>
      <c r="I716" s="12"/>
      <c r="J716" s="13"/>
      <c r="K716" s="89">
        <f t="shared" si="46"/>
        <v>0</v>
      </c>
      <c r="L716" s="90">
        <v>0</v>
      </c>
      <c r="M716" s="91">
        <f>IFERROR(IF('Company Details'!$C$9="Yes",(VLOOKUP(Transaction!G716,'Service Details'!$D$5:$F$29,3)),0%),0)</f>
        <v>0</v>
      </c>
      <c r="N716" s="89">
        <f>IFERROR(IF('Company Details'!C722=(VLOOKUP(Transaction!F716,'Customer Details'!$B$3:$D$32,2)),0,L716*M716),0)</f>
        <v>0</v>
      </c>
      <c r="O716" s="92">
        <f>IFERROR(IF('Company Details'!C722=(VLOOKUP(Transaction!F716,'Customer Details'!$B$3:$D$32,2)),L716*M716/2,0),0)</f>
        <v>0</v>
      </c>
      <c r="P716" s="92">
        <f>IFERROR(IF('Company Details'!C722=(VLOOKUP(Transaction!F716,'Customer Details'!$B$3:$D$32,2)),L716*M716/2,0),0)</f>
        <v>0</v>
      </c>
      <c r="Q716" s="89">
        <f t="shared" si="47"/>
        <v>0</v>
      </c>
      <c r="R716" s="90">
        <f t="shared" si="48"/>
        <v>0</v>
      </c>
    </row>
    <row r="717" spans="1:18" x14ac:dyDescent="0.2">
      <c r="A717" s="73" t="str">
        <f t="shared" si="45"/>
        <v>-</v>
      </c>
      <c r="B717" s="73">
        <v>716</v>
      </c>
      <c r="C717" s="121"/>
      <c r="D717" s="9"/>
      <c r="E717" s="10"/>
      <c r="F717" s="11"/>
      <c r="G717" s="9"/>
      <c r="H717" s="86" t="str">
        <f>IFERROR(VLOOKUP(G717,'Service Details'!$D$5:$F$21,2,TRUE),"")</f>
        <v/>
      </c>
      <c r="I717" s="12"/>
      <c r="J717" s="13"/>
      <c r="K717" s="89">
        <f t="shared" si="46"/>
        <v>0</v>
      </c>
      <c r="L717" s="90">
        <v>0</v>
      </c>
      <c r="M717" s="91">
        <f>IFERROR(IF('Company Details'!$C$9="Yes",(VLOOKUP(Transaction!G717,'Service Details'!$D$5:$F$29,3)),0%),0)</f>
        <v>0</v>
      </c>
      <c r="N717" s="89">
        <f>IFERROR(IF('Company Details'!C723=(VLOOKUP(Transaction!F717,'Customer Details'!$B$3:$D$32,2)),0,L717*M717),0)</f>
        <v>0</v>
      </c>
      <c r="O717" s="92">
        <f>IFERROR(IF('Company Details'!C723=(VLOOKUP(Transaction!F717,'Customer Details'!$B$3:$D$32,2)),L717*M717/2,0),0)</f>
        <v>0</v>
      </c>
      <c r="P717" s="92">
        <f>IFERROR(IF('Company Details'!C723=(VLOOKUP(Transaction!F717,'Customer Details'!$B$3:$D$32,2)),L717*M717/2,0),0)</f>
        <v>0</v>
      </c>
      <c r="Q717" s="89">
        <f t="shared" si="47"/>
        <v>0</v>
      </c>
      <c r="R717" s="90">
        <f t="shared" si="48"/>
        <v>0</v>
      </c>
    </row>
    <row r="718" spans="1:18" x14ac:dyDescent="0.2">
      <c r="A718" s="73" t="str">
        <f t="shared" si="45"/>
        <v>-</v>
      </c>
      <c r="B718" s="73">
        <v>717</v>
      </c>
      <c r="C718" s="121"/>
      <c r="D718" s="9"/>
      <c r="E718" s="10"/>
      <c r="F718" s="11"/>
      <c r="G718" s="9"/>
      <c r="H718" s="86" t="str">
        <f>IFERROR(VLOOKUP(G718,'Service Details'!$D$5:$F$21,2,TRUE),"")</f>
        <v/>
      </c>
      <c r="I718" s="12"/>
      <c r="J718" s="13"/>
      <c r="K718" s="89">
        <f t="shared" si="46"/>
        <v>0</v>
      </c>
      <c r="L718" s="90">
        <v>0</v>
      </c>
      <c r="M718" s="91">
        <f>IFERROR(IF('Company Details'!$C$9="Yes",(VLOOKUP(Transaction!G718,'Service Details'!$D$5:$F$29,3)),0%),0)</f>
        <v>0</v>
      </c>
      <c r="N718" s="89">
        <f>IFERROR(IF('Company Details'!C724=(VLOOKUP(Transaction!F718,'Customer Details'!$B$3:$D$32,2)),0,L718*M718),0)</f>
        <v>0</v>
      </c>
      <c r="O718" s="92">
        <f>IFERROR(IF('Company Details'!C724=(VLOOKUP(Transaction!F718,'Customer Details'!$B$3:$D$32,2)),L718*M718/2,0),0)</f>
        <v>0</v>
      </c>
      <c r="P718" s="92">
        <f>IFERROR(IF('Company Details'!C724=(VLOOKUP(Transaction!F718,'Customer Details'!$B$3:$D$32,2)),L718*M718/2,0),0)</f>
        <v>0</v>
      </c>
      <c r="Q718" s="89">
        <f t="shared" si="47"/>
        <v>0</v>
      </c>
      <c r="R718" s="90">
        <f t="shared" si="48"/>
        <v>0</v>
      </c>
    </row>
    <row r="719" spans="1:18" x14ac:dyDescent="0.2">
      <c r="A719" s="73" t="str">
        <f t="shared" si="45"/>
        <v>-</v>
      </c>
      <c r="B719" s="73">
        <v>718</v>
      </c>
      <c r="C719" s="121"/>
      <c r="D719" s="9"/>
      <c r="E719" s="10"/>
      <c r="F719" s="11"/>
      <c r="G719" s="9"/>
      <c r="H719" s="86" t="str">
        <f>IFERROR(VLOOKUP(G719,'Service Details'!$D$5:$F$21,2,TRUE),"")</f>
        <v/>
      </c>
      <c r="I719" s="12"/>
      <c r="J719" s="13"/>
      <c r="K719" s="89">
        <f t="shared" si="46"/>
        <v>0</v>
      </c>
      <c r="L719" s="90">
        <v>0</v>
      </c>
      <c r="M719" s="91">
        <f>IFERROR(IF('Company Details'!$C$9="Yes",(VLOOKUP(Transaction!G719,'Service Details'!$D$5:$F$29,3)),0%),0)</f>
        <v>0</v>
      </c>
      <c r="N719" s="89">
        <f>IFERROR(IF('Company Details'!C725=(VLOOKUP(Transaction!F719,'Customer Details'!$B$3:$D$32,2)),0,L719*M719),0)</f>
        <v>0</v>
      </c>
      <c r="O719" s="92">
        <f>IFERROR(IF('Company Details'!C725=(VLOOKUP(Transaction!F719,'Customer Details'!$B$3:$D$32,2)),L719*M719/2,0),0)</f>
        <v>0</v>
      </c>
      <c r="P719" s="92">
        <f>IFERROR(IF('Company Details'!C725=(VLOOKUP(Transaction!F719,'Customer Details'!$B$3:$D$32,2)),L719*M719/2,0),0)</f>
        <v>0</v>
      </c>
      <c r="Q719" s="89">
        <f t="shared" si="47"/>
        <v>0</v>
      </c>
      <c r="R719" s="90">
        <f t="shared" si="48"/>
        <v>0</v>
      </c>
    </row>
    <row r="720" spans="1:18" x14ac:dyDescent="0.2">
      <c r="A720" s="73" t="str">
        <f t="shared" si="45"/>
        <v>-</v>
      </c>
      <c r="B720" s="73">
        <v>719</v>
      </c>
      <c r="C720" s="121"/>
      <c r="D720" s="9"/>
      <c r="E720" s="10"/>
      <c r="F720" s="11"/>
      <c r="G720" s="9"/>
      <c r="H720" s="86" t="str">
        <f>IFERROR(VLOOKUP(G720,'Service Details'!$D$5:$F$21,2,TRUE),"")</f>
        <v/>
      </c>
      <c r="I720" s="12"/>
      <c r="J720" s="13"/>
      <c r="K720" s="89">
        <f t="shared" si="46"/>
        <v>0</v>
      </c>
      <c r="L720" s="90">
        <v>0</v>
      </c>
      <c r="M720" s="91">
        <f>IFERROR(IF('Company Details'!$C$9="Yes",(VLOOKUP(Transaction!G720,'Service Details'!$D$5:$F$29,3)),0%),0)</f>
        <v>0</v>
      </c>
      <c r="N720" s="89">
        <f>IFERROR(IF('Company Details'!C726=(VLOOKUP(Transaction!F720,'Customer Details'!$B$3:$D$32,2)),0,L720*M720),0)</f>
        <v>0</v>
      </c>
      <c r="O720" s="92">
        <f>IFERROR(IF('Company Details'!C726=(VLOOKUP(Transaction!F720,'Customer Details'!$B$3:$D$32,2)),L720*M720/2,0),0)</f>
        <v>0</v>
      </c>
      <c r="P720" s="92">
        <f>IFERROR(IF('Company Details'!C726=(VLOOKUP(Transaction!F720,'Customer Details'!$B$3:$D$32,2)),L720*M720/2,0),0)</f>
        <v>0</v>
      </c>
      <c r="Q720" s="89">
        <f t="shared" si="47"/>
        <v>0</v>
      </c>
      <c r="R720" s="90">
        <f t="shared" si="48"/>
        <v>0</v>
      </c>
    </row>
    <row r="721" spans="1:18" x14ac:dyDescent="0.2">
      <c r="A721" s="73" t="str">
        <f t="shared" si="45"/>
        <v>-</v>
      </c>
      <c r="B721" s="73">
        <v>720</v>
      </c>
      <c r="C721" s="121"/>
      <c r="D721" s="9"/>
      <c r="E721" s="10"/>
      <c r="F721" s="11"/>
      <c r="G721" s="9"/>
      <c r="H721" s="86" t="str">
        <f>IFERROR(VLOOKUP(G721,'Service Details'!$D$5:$F$21,2,TRUE),"")</f>
        <v/>
      </c>
      <c r="I721" s="12"/>
      <c r="J721" s="13"/>
      <c r="K721" s="89">
        <f t="shared" si="46"/>
        <v>0</v>
      </c>
      <c r="L721" s="90">
        <v>0</v>
      </c>
      <c r="M721" s="91">
        <f>IFERROR(IF('Company Details'!$C$9="Yes",(VLOOKUP(Transaction!G721,'Service Details'!$D$5:$F$29,3)),0%),0)</f>
        <v>0</v>
      </c>
      <c r="N721" s="89">
        <f>IFERROR(IF('Company Details'!C727=(VLOOKUP(Transaction!F721,'Customer Details'!$B$3:$D$32,2)),0,L721*M721),0)</f>
        <v>0</v>
      </c>
      <c r="O721" s="92">
        <f>IFERROR(IF('Company Details'!C727=(VLOOKUP(Transaction!F721,'Customer Details'!$B$3:$D$32,2)),L721*M721/2,0),0)</f>
        <v>0</v>
      </c>
      <c r="P721" s="92">
        <f>IFERROR(IF('Company Details'!C727=(VLOOKUP(Transaction!F721,'Customer Details'!$B$3:$D$32,2)),L721*M721/2,0),0)</f>
        <v>0</v>
      </c>
      <c r="Q721" s="89">
        <f t="shared" si="47"/>
        <v>0</v>
      </c>
      <c r="R721" s="90">
        <f t="shared" si="48"/>
        <v>0</v>
      </c>
    </row>
    <row r="722" spans="1:18" x14ac:dyDescent="0.2">
      <c r="A722" s="73" t="str">
        <f t="shared" si="45"/>
        <v>-</v>
      </c>
      <c r="B722" s="73">
        <v>721</v>
      </c>
      <c r="C722" s="121"/>
      <c r="D722" s="9"/>
      <c r="E722" s="10"/>
      <c r="F722" s="11"/>
      <c r="G722" s="9"/>
      <c r="H722" s="86" t="str">
        <f>IFERROR(VLOOKUP(G722,'Service Details'!$D$5:$F$21,2,TRUE),"")</f>
        <v/>
      </c>
      <c r="I722" s="12"/>
      <c r="J722" s="13"/>
      <c r="K722" s="89">
        <f t="shared" si="46"/>
        <v>0</v>
      </c>
      <c r="L722" s="90">
        <v>0</v>
      </c>
      <c r="M722" s="91">
        <f>IFERROR(IF('Company Details'!$C$9="Yes",(VLOOKUP(Transaction!G722,'Service Details'!$D$5:$F$29,3)),0%),0)</f>
        <v>0</v>
      </c>
      <c r="N722" s="89">
        <f>IFERROR(IF('Company Details'!C728=(VLOOKUP(Transaction!F722,'Customer Details'!$B$3:$D$32,2)),0,L722*M722),0)</f>
        <v>0</v>
      </c>
      <c r="O722" s="92">
        <f>IFERROR(IF('Company Details'!C728=(VLOOKUP(Transaction!F722,'Customer Details'!$B$3:$D$32,2)),L722*M722/2,0),0)</f>
        <v>0</v>
      </c>
      <c r="P722" s="92">
        <f>IFERROR(IF('Company Details'!C728=(VLOOKUP(Transaction!F722,'Customer Details'!$B$3:$D$32,2)),L722*M722/2,0),0)</f>
        <v>0</v>
      </c>
      <c r="Q722" s="89">
        <f t="shared" si="47"/>
        <v>0</v>
      </c>
      <c r="R722" s="90">
        <f t="shared" si="48"/>
        <v>0</v>
      </c>
    </row>
    <row r="723" spans="1:18" x14ac:dyDescent="0.2">
      <c r="A723" s="73" t="str">
        <f t="shared" si="45"/>
        <v>-</v>
      </c>
      <c r="B723" s="73">
        <v>722</v>
      </c>
      <c r="C723" s="121"/>
      <c r="D723" s="9"/>
      <c r="E723" s="10"/>
      <c r="F723" s="11"/>
      <c r="G723" s="9"/>
      <c r="H723" s="86" t="str">
        <f>IFERROR(VLOOKUP(G723,'Service Details'!$D$5:$F$21,2,TRUE),"")</f>
        <v/>
      </c>
      <c r="I723" s="12"/>
      <c r="J723" s="13"/>
      <c r="K723" s="89">
        <f t="shared" si="46"/>
        <v>0</v>
      </c>
      <c r="L723" s="90">
        <v>0</v>
      </c>
      <c r="M723" s="91">
        <f>IFERROR(IF('Company Details'!$C$9="Yes",(VLOOKUP(Transaction!G723,'Service Details'!$D$5:$F$29,3)),0%),0)</f>
        <v>0</v>
      </c>
      <c r="N723" s="89">
        <f>IFERROR(IF('Company Details'!C729=(VLOOKUP(Transaction!F723,'Customer Details'!$B$3:$D$32,2)),0,L723*M723),0)</f>
        <v>0</v>
      </c>
      <c r="O723" s="92">
        <f>IFERROR(IF('Company Details'!C729=(VLOOKUP(Transaction!F723,'Customer Details'!$B$3:$D$32,2)),L723*M723/2,0),0)</f>
        <v>0</v>
      </c>
      <c r="P723" s="92">
        <f>IFERROR(IF('Company Details'!C729=(VLOOKUP(Transaction!F723,'Customer Details'!$B$3:$D$32,2)),L723*M723/2,0),0)</f>
        <v>0</v>
      </c>
      <c r="Q723" s="89">
        <f t="shared" si="47"/>
        <v>0</v>
      </c>
      <c r="R723" s="90">
        <f t="shared" si="48"/>
        <v>0</v>
      </c>
    </row>
    <row r="724" spans="1:18" x14ac:dyDescent="0.2">
      <c r="A724" s="73" t="str">
        <f t="shared" si="45"/>
        <v>-</v>
      </c>
      <c r="B724" s="73">
        <v>723</v>
      </c>
      <c r="C724" s="121"/>
      <c r="D724" s="9"/>
      <c r="E724" s="10"/>
      <c r="F724" s="11"/>
      <c r="G724" s="9"/>
      <c r="H724" s="86" t="str">
        <f>IFERROR(VLOOKUP(G724,'Service Details'!$D$5:$F$21,2,TRUE),"")</f>
        <v/>
      </c>
      <c r="I724" s="12"/>
      <c r="J724" s="13"/>
      <c r="K724" s="89">
        <f t="shared" si="46"/>
        <v>0</v>
      </c>
      <c r="L724" s="90">
        <v>0</v>
      </c>
      <c r="M724" s="91">
        <f>IFERROR(IF('Company Details'!$C$9="Yes",(VLOOKUP(Transaction!G724,'Service Details'!$D$5:$F$29,3)),0%),0)</f>
        <v>0</v>
      </c>
      <c r="N724" s="89">
        <f>IFERROR(IF('Company Details'!C730=(VLOOKUP(Transaction!F724,'Customer Details'!$B$3:$D$32,2)),0,L724*M724),0)</f>
        <v>0</v>
      </c>
      <c r="O724" s="92">
        <f>IFERROR(IF('Company Details'!C730=(VLOOKUP(Transaction!F724,'Customer Details'!$B$3:$D$32,2)),L724*M724/2,0),0)</f>
        <v>0</v>
      </c>
      <c r="P724" s="92">
        <f>IFERROR(IF('Company Details'!C730=(VLOOKUP(Transaction!F724,'Customer Details'!$B$3:$D$32,2)),L724*M724/2,0),0)</f>
        <v>0</v>
      </c>
      <c r="Q724" s="89">
        <f t="shared" si="47"/>
        <v>0</v>
      </c>
      <c r="R724" s="90">
        <f t="shared" si="48"/>
        <v>0</v>
      </c>
    </row>
    <row r="725" spans="1:18" x14ac:dyDescent="0.2">
      <c r="A725" s="73" t="str">
        <f t="shared" si="45"/>
        <v>-</v>
      </c>
      <c r="B725" s="73">
        <v>724</v>
      </c>
      <c r="C725" s="121"/>
      <c r="D725" s="9"/>
      <c r="E725" s="10"/>
      <c r="F725" s="11"/>
      <c r="G725" s="9"/>
      <c r="H725" s="86" t="str">
        <f>IFERROR(VLOOKUP(G725,'Service Details'!$D$5:$F$21,2,TRUE),"")</f>
        <v/>
      </c>
      <c r="I725" s="12"/>
      <c r="J725" s="13"/>
      <c r="K725" s="89">
        <f t="shared" si="46"/>
        <v>0</v>
      </c>
      <c r="L725" s="90">
        <v>0</v>
      </c>
      <c r="M725" s="91">
        <f>IFERROR(IF('Company Details'!$C$9="Yes",(VLOOKUP(Transaction!G725,'Service Details'!$D$5:$F$29,3)),0%),0)</f>
        <v>0</v>
      </c>
      <c r="N725" s="89">
        <f>IFERROR(IF('Company Details'!C731=(VLOOKUP(Transaction!F725,'Customer Details'!$B$3:$D$32,2)),0,L725*M725),0)</f>
        <v>0</v>
      </c>
      <c r="O725" s="92">
        <f>IFERROR(IF('Company Details'!C731=(VLOOKUP(Transaction!F725,'Customer Details'!$B$3:$D$32,2)),L725*M725/2,0),0)</f>
        <v>0</v>
      </c>
      <c r="P725" s="92">
        <f>IFERROR(IF('Company Details'!C731=(VLOOKUP(Transaction!F725,'Customer Details'!$B$3:$D$32,2)),L725*M725/2,0),0)</f>
        <v>0</v>
      </c>
      <c r="Q725" s="89">
        <f t="shared" si="47"/>
        <v>0</v>
      </c>
      <c r="R725" s="90">
        <f t="shared" si="48"/>
        <v>0</v>
      </c>
    </row>
    <row r="726" spans="1:18" x14ac:dyDescent="0.2">
      <c r="A726" s="73" t="str">
        <f t="shared" si="45"/>
        <v>-</v>
      </c>
      <c r="B726" s="73">
        <v>725</v>
      </c>
      <c r="C726" s="121"/>
      <c r="D726" s="9"/>
      <c r="E726" s="10"/>
      <c r="F726" s="11"/>
      <c r="G726" s="9"/>
      <c r="H726" s="86" t="str">
        <f>IFERROR(VLOOKUP(G726,'Service Details'!$D$5:$F$21,2,TRUE),"")</f>
        <v/>
      </c>
      <c r="I726" s="12"/>
      <c r="J726" s="13"/>
      <c r="K726" s="89">
        <f t="shared" si="46"/>
        <v>0</v>
      </c>
      <c r="L726" s="90">
        <v>0</v>
      </c>
      <c r="M726" s="91">
        <f>IFERROR(IF('Company Details'!$C$9="Yes",(VLOOKUP(Transaction!G726,'Service Details'!$D$5:$F$29,3)),0%),0)</f>
        <v>0</v>
      </c>
      <c r="N726" s="89">
        <f>IFERROR(IF('Company Details'!C732=(VLOOKUP(Transaction!F726,'Customer Details'!$B$3:$D$32,2)),0,L726*M726),0)</f>
        <v>0</v>
      </c>
      <c r="O726" s="92">
        <f>IFERROR(IF('Company Details'!C732=(VLOOKUP(Transaction!F726,'Customer Details'!$B$3:$D$32,2)),L726*M726/2,0),0)</f>
        <v>0</v>
      </c>
      <c r="P726" s="92">
        <f>IFERROR(IF('Company Details'!C732=(VLOOKUP(Transaction!F726,'Customer Details'!$B$3:$D$32,2)),L726*M726/2,0),0)</f>
        <v>0</v>
      </c>
      <c r="Q726" s="89">
        <f t="shared" si="47"/>
        <v>0</v>
      </c>
      <c r="R726" s="90">
        <f t="shared" si="48"/>
        <v>0</v>
      </c>
    </row>
    <row r="727" spans="1:18" x14ac:dyDescent="0.2">
      <c r="A727" s="73" t="str">
        <f t="shared" si="45"/>
        <v>-</v>
      </c>
      <c r="B727" s="73">
        <v>726</v>
      </c>
      <c r="C727" s="121"/>
      <c r="D727" s="9"/>
      <c r="E727" s="10"/>
      <c r="F727" s="11"/>
      <c r="G727" s="9"/>
      <c r="H727" s="86" t="str">
        <f>IFERROR(VLOOKUP(G727,'Service Details'!$D$5:$F$21,2,TRUE),"")</f>
        <v/>
      </c>
      <c r="I727" s="12"/>
      <c r="J727" s="13"/>
      <c r="K727" s="89">
        <f t="shared" si="46"/>
        <v>0</v>
      </c>
      <c r="L727" s="90">
        <v>0</v>
      </c>
      <c r="M727" s="91">
        <f>IFERROR(IF('Company Details'!$C$9="Yes",(VLOOKUP(Transaction!G727,'Service Details'!$D$5:$F$29,3)),0%),0)</f>
        <v>0</v>
      </c>
      <c r="N727" s="89">
        <f>IFERROR(IF('Company Details'!C733=(VLOOKUP(Transaction!F727,'Customer Details'!$B$3:$D$32,2)),0,L727*M727),0)</f>
        <v>0</v>
      </c>
      <c r="O727" s="92">
        <f>IFERROR(IF('Company Details'!C733=(VLOOKUP(Transaction!F727,'Customer Details'!$B$3:$D$32,2)),L727*M727/2,0),0)</f>
        <v>0</v>
      </c>
      <c r="P727" s="92">
        <f>IFERROR(IF('Company Details'!C733=(VLOOKUP(Transaction!F727,'Customer Details'!$B$3:$D$32,2)),L727*M727/2,0),0)</f>
        <v>0</v>
      </c>
      <c r="Q727" s="89">
        <f t="shared" si="47"/>
        <v>0</v>
      </c>
      <c r="R727" s="90">
        <f t="shared" si="48"/>
        <v>0</v>
      </c>
    </row>
    <row r="728" spans="1:18" x14ac:dyDescent="0.2">
      <c r="A728" s="73" t="str">
        <f t="shared" si="45"/>
        <v>-</v>
      </c>
      <c r="B728" s="73">
        <v>727</v>
      </c>
      <c r="C728" s="121"/>
      <c r="D728" s="9"/>
      <c r="E728" s="10"/>
      <c r="F728" s="11"/>
      <c r="G728" s="9"/>
      <c r="H728" s="86" t="str">
        <f>IFERROR(VLOOKUP(G728,'Service Details'!$D$5:$F$21,2,TRUE),"")</f>
        <v/>
      </c>
      <c r="I728" s="12"/>
      <c r="J728" s="13"/>
      <c r="K728" s="89">
        <f t="shared" si="46"/>
        <v>0</v>
      </c>
      <c r="L728" s="90">
        <v>0</v>
      </c>
      <c r="M728" s="91">
        <f>IFERROR(IF('Company Details'!$C$9="Yes",(VLOOKUP(Transaction!G728,'Service Details'!$D$5:$F$29,3)),0%),0)</f>
        <v>0</v>
      </c>
      <c r="N728" s="89">
        <f>IFERROR(IF('Company Details'!C734=(VLOOKUP(Transaction!F728,'Customer Details'!$B$3:$D$32,2)),0,L728*M728),0)</f>
        <v>0</v>
      </c>
      <c r="O728" s="92">
        <f>IFERROR(IF('Company Details'!C734=(VLOOKUP(Transaction!F728,'Customer Details'!$B$3:$D$32,2)),L728*M728/2,0),0)</f>
        <v>0</v>
      </c>
      <c r="P728" s="92">
        <f>IFERROR(IF('Company Details'!C734=(VLOOKUP(Transaction!F728,'Customer Details'!$B$3:$D$32,2)),L728*M728/2,0),0)</f>
        <v>0</v>
      </c>
      <c r="Q728" s="89">
        <f t="shared" si="47"/>
        <v>0</v>
      </c>
      <c r="R728" s="90">
        <f t="shared" si="48"/>
        <v>0</v>
      </c>
    </row>
    <row r="729" spans="1:18" x14ac:dyDescent="0.2">
      <c r="A729" s="73" t="str">
        <f t="shared" si="45"/>
        <v>-</v>
      </c>
      <c r="B729" s="73">
        <v>728</v>
      </c>
      <c r="C729" s="121"/>
      <c r="D729" s="9"/>
      <c r="E729" s="10"/>
      <c r="F729" s="11"/>
      <c r="G729" s="9"/>
      <c r="H729" s="86" t="str">
        <f>IFERROR(VLOOKUP(G729,'Service Details'!$D$5:$F$21,2,TRUE),"")</f>
        <v/>
      </c>
      <c r="I729" s="12"/>
      <c r="J729" s="13"/>
      <c r="K729" s="89">
        <f t="shared" si="46"/>
        <v>0</v>
      </c>
      <c r="L729" s="90">
        <v>0</v>
      </c>
      <c r="M729" s="91">
        <f>IFERROR(IF('Company Details'!$C$9="Yes",(VLOOKUP(Transaction!G729,'Service Details'!$D$5:$F$29,3)),0%),0)</f>
        <v>0</v>
      </c>
      <c r="N729" s="89">
        <f>IFERROR(IF('Company Details'!C735=(VLOOKUP(Transaction!F729,'Customer Details'!$B$3:$D$32,2)),0,L729*M729),0)</f>
        <v>0</v>
      </c>
      <c r="O729" s="92">
        <f>IFERROR(IF('Company Details'!C735=(VLOOKUP(Transaction!F729,'Customer Details'!$B$3:$D$32,2)),L729*M729/2,0),0)</f>
        <v>0</v>
      </c>
      <c r="P729" s="92">
        <f>IFERROR(IF('Company Details'!C735=(VLOOKUP(Transaction!F729,'Customer Details'!$B$3:$D$32,2)),L729*M729/2,0),0)</f>
        <v>0</v>
      </c>
      <c r="Q729" s="89">
        <f t="shared" si="47"/>
        <v>0</v>
      </c>
      <c r="R729" s="90">
        <f t="shared" si="48"/>
        <v>0</v>
      </c>
    </row>
    <row r="730" spans="1:18" x14ac:dyDescent="0.2">
      <c r="A730" s="73" t="str">
        <f t="shared" si="45"/>
        <v>-</v>
      </c>
      <c r="B730" s="73">
        <v>729</v>
      </c>
      <c r="C730" s="121"/>
      <c r="D730" s="9"/>
      <c r="E730" s="10"/>
      <c r="F730" s="11"/>
      <c r="G730" s="9"/>
      <c r="H730" s="86" t="str">
        <f>IFERROR(VLOOKUP(G730,'Service Details'!$D$5:$F$21,2,TRUE),"")</f>
        <v/>
      </c>
      <c r="I730" s="12"/>
      <c r="J730" s="13"/>
      <c r="K730" s="89">
        <f t="shared" si="46"/>
        <v>0</v>
      </c>
      <c r="L730" s="90">
        <v>0</v>
      </c>
      <c r="M730" s="91">
        <f>IFERROR(IF('Company Details'!$C$9="Yes",(VLOOKUP(Transaction!G730,'Service Details'!$D$5:$F$29,3)),0%),0)</f>
        <v>0</v>
      </c>
      <c r="N730" s="89">
        <f>IFERROR(IF('Company Details'!C736=(VLOOKUP(Transaction!F730,'Customer Details'!$B$3:$D$32,2)),0,L730*M730),0)</f>
        <v>0</v>
      </c>
      <c r="O730" s="92">
        <f>IFERROR(IF('Company Details'!C736=(VLOOKUP(Transaction!F730,'Customer Details'!$B$3:$D$32,2)),L730*M730/2,0),0)</f>
        <v>0</v>
      </c>
      <c r="P730" s="92">
        <f>IFERROR(IF('Company Details'!C736=(VLOOKUP(Transaction!F730,'Customer Details'!$B$3:$D$32,2)),L730*M730/2,0),0)</f>
        <v>0</v>
      </c>
      <c r="Q730" s="89">
        <f t="shared" si="47"/>
        <v>0</v>
      </c>
      <c r="R730" s="90">
        <f t="shared" si="48"/>
        <v>0</v>
      </c>
    </row>
    <row r="731" spans="1:18" x14ac:dyDescent="0.2">
      <c r="A731" s="73" t="str">
        <f t="shared" si="45"/>
        <v>-</v>
      </c>
      <c r="B731" s="73">
        <v>730</v>
      </c>
      <c r="C731" s="121"/>
      <c r="D731" s="9"/>
      <c r="E731" s="10"/>
      <c r="F731" s="11"/>
      <c r="G731" s="9"/>
      <c r="H731" s="86" t="str">
        <f>IFERROR(VLOOKUP(G731,'Service Details'!$D$5:$F$21,2,TRUE),"")</f>
        <v/>
      </c>
      <c r="I731" s="12"/>
      <c r="J731" s="13"/>
      <c r="K731" s="89">
        <f t="shared" si="46"/>
        <v>0</v>
      </c>
      <c r="L731" s="90">
        <v>0</v>
      </c>
      <c r="M731" s="91">
        <f>IFERROR(IF('Company Details'!$C$9="Yes",(VLOOKUP(Transaction!G731,'Service Details'!$D$5:$F$29,3)),0%),0)</f>
        <v>0</v>
      </c>
      <c r="N731" s="89">
        <f>IFERROR(IF('Company Details'!C737=(VLOOKUP(Transaction!F731,'Customer Details'!$B$3:$D$32,2)),0,L731*M731),0)</f>
        <v>0</v>
      </c>
      <c r="O731" s="92">
        <f>IFERROR(IF('Company Details'!C737=(VLOOKUP(Transaction!F731,'Customer Details'!$B$3:$D$32,2)),L731*M731/2,0),0)</f>
        <v>0</v>
      </c>
      <c r="P731" s="92">
        <f>IFERROR(IF('Company Details'!C737=(VLOOKUP(Transaction!F731,'Customer Details'!$B$3:$D$32,2)),L731*M731/2,0),0)</f>
        <v>0</v>
      </c>
      <c r="Q731" s="89">
        <f t="shared" si="47"/>
        <v>0</v>
      </c>
      <c r="R731" s="90">
        <f t="shared" si="48"/>
        <v>0</v>
      </c>
    </row>
    <row r="732" spans="1:18" x14ac:dyDescent="0.2">
      <c r="A732" s="73" t="str">
        <f t="shared" si="45"/>
        <v>-</v>
      </c>
      <c r="B732" s="73">
        <v>731</v>
      </c>
      <c r="C732" s="121"/>
      <c r="D732" s="9"/>
      <c r="E732" s="10"/>
      <c r="F732" s="11"/>
      <c r="G732" s="9"/>
      <c r="H732" s="86" t="str">
        <f>IFERROR(VLOOKUP(G732,'Service Details'!$D$5:$F$21,2,TRUE),"")</f>
        <v/>
      </c>
      <c r="I732" s="12"/>
      <c r="J732" s="13"/>
      <c r="K732" s="89">
        <f t="shared" si="46"/>
        <v>0</v>
      </c>
      <c r="L732" s="90">
        <v>0</v>
      </c>
      <c r="M732" s="91">
        <f>IFERROR(IF('Company Details'!$C$9="Yes",(VLOOKUP(Transaction!G732,'Service Details'!$D$5:$F$29,3)),0%),0)</f>
        <v>0</v>
      </c>
      <c r="N732" s="89">
        <f>IFERROR(IF('Company Details'!C738=(VLOOKUP(Transaction!F732,'Customer Details'!$B$3:$D$32,2)),0,L732*M732),0)</f>
        <v>0</v>
      </c>
      <c r="O732" s="92">
        <f>IFERROR(IF('Company Details'!C738=(VLOOKUP(Transaction!F732,'Customer Details'!$B$3:$D$32,2)),L732*M732/2,0),0)</f>
        <v>0</v>
      </c>
      <c r="P732" s="92">
        <f>IFERROR(IF('Company Details'!C738=(VLOOKUP(Transaction!F732,'Customer Details'!$B$3:$D$32,2)),L732*M732/2,0),0)</f>
        <v>0</v>
      </c>
      <c r="Q732" s="89">
        <f t="shared" si="47"/>
        <v>0</v>
      </c>
      <c r="R732" s="90">
        <f t="shared" si="48"/>
        <v>0</v>
      </c>
    </row>
    <row r="733" spans="1:18" x14ac:dyDescent="0.2">
      <c r="A733" s="73" t="str">
        <f t="shared" si="45"/>
        <v>-</v>
      </c>
      <c r="B733" s="73">
        <v>732</v>
      </c>
      <c r="C733" s="121"/>
      <c r="D733" s="9"/>
      <c r="E733" s="10"/>
      <c r="F733" s="11"/>
      <c r="G733" s="9"/>
      <c r="H733" s="86" t="str">
        <f>IFERROR(VLOOKUP(G733,'Service Details'!$D$5:$F$21,2,TRUE),"")</f>
        <v/>
      </c>
      <c r="I733" s="12"/>
      <c r="J733" s="13"/>
      <c r="K733" s="89">
        <f t="shared" si="46"/>
        <v>0</v>
      </c>
      <c r="L733" s="90">
        <v>0</v>
      </c>
      <c r="M733" s="91">
        <f>IFERROR(IF('Company Details'!$C$9="Yes",(VLOOKUP(Transaction!G733,'Service Details'!$D$5:$F$29,3)),0%),0)</f>
        <v>0</v>
      </c>
      <c r="N733" s="89">
        <f>IFERROR(IF('Company Details'!C739=(VLOOKUP(Transaction!F733,'Customer Details'!$B$3:$D$32,2)),0,L733*M733),0)</f>
        <v>0</v>
      </c>
      <c r="O733" s="92">
        <f>IFERROR(IF('Company Details'!C739=(VLOOKUP(Transaction!F733,'Customer Details'!$B$3:$D$32,2)),L733*M733/2,0),0)</f>
        <v>0</v>
      </c>
      <c r="P733" s="92">
        <f>IFERROR(IF('Company Details'!C739=(VLOOKUP(Transaction!F733,'Customer Details'!$B$3:$D$32,2)),L733*M733/2,0),0)</f>
        <v>0</v>
      </c>
      <c r="Q733" s="89">
        <f t="shared" si="47"/>
        <v>0</v>
      </c>
      <c r="R733" s="90">
        <f t="shared" si="48"/>
        <v>0</v>
      </c>
    </row>
    <row r="734" spans="1:18" x14ac:dyDescent="0.2">
      <c r="A734" s="73" t="str">
        <f t="shared" si="45"/>
        <v>-</v>
      </c>
      <c r="B734" s="73">
        <v>733</v>
      </c>
      <c r="C734" s="121"/>
      <c r="D734" s="9"/>
      <c r="E734" s="10"/>
      <c r="F734" s="11"/>
      <c r="G734" s="9"/>
      <c r="H734" s="86" t="str">
        <f>IFERROR(VLOOKUP(G734,'Service Details'!$D$5:$F$21,2,TRUE),"")</f>
        <v/>
      </c>
      <c r="I734" s="12"/>
      <c r="J734" s="13"/>
      <c r="K734" s="89">
        <f t="shared" si="46"/>
        <v>0</v>
      </c>
      <c r="L734" s="90">
        <v>0</v>
      </c>
      <c r="M734" s="91">
        <f>IFERROR(IF('Company Details'!$C$9="Yes",(VLOOKUP(Transaction!G734,'Service Details'!$D$5:$F$29,3)),0%),0)</f>
        <v>0</v>
      </c>
      <c r="N734" s="89">
        <f>IFERROR(IF('Company Details'!C740=(VLOOKUP(Transaction!F734,'Customer Details'!$B$3:$D$32,2)),0,L734*M734),0)</f>
        <v>0</v>
      </c>
      <c r="O734" s="92">
        <f>IFERROR(IF('Company Details'!C740=(VLOOKUP(Transaction!F734,'Customer Details'!$B$3:$D$32,2)),L734*M734/2,0),0)</f>
        <v>0</v>
      </c>
      <c r="P734" s="92">
        <f>IFERROR(IF('Company Details'!C740=(VLOOKUP(Transaction!F734,'Customer Details'!$B$3:$D$32,2)),L734*M734/2,0),0)</f>
        <v>0</v>
      </c>
      <c r="Q734" s="89">
        <f t="shared" si="47"/>
        <v>0</v>
      </c>
      <c r="R734" s="90">
        <f t="shared" si="48"/>
        <v>0</v>
      </c>
    </row>
    <row r="735" spans="1:18" x14ac:dyDescent="0.2">
      <c r="A735" s="73" t="str">
        <f t="shared" si="45"/>
        <v>-</v>
      </c>
      <c r="B735" s="73">
        <v>734</v>
      </c>
      <c r="C735" s="121"/>
      <c r="D735" s="9"/>
      <c r="E735" s="10"/>
      <c r="F735" s="11"/>
      <c r="G735" s="9"/>
      <c r="H735" s="86" t="str">
        <f>IFERROR(VLOOKUP(G735,'Service Details'!$D$5:$F$21,2,TRUE),"")</f>
        <v/>
      </c>
      <c r="I735" s="12"/>
      <c r="J735" s="13"/>
      <c r="K735" s="89">
        <f t="shared" si="46"/>
        <v>0</v>
      </c>
      <c r="L735" s="90">
        <v>0</v>
      </c>
      <c r="M735" s="91">
        <f>IFERROR(IF('Company Details'!$C$9="Yes",(VLOOKUP(Transaction!G735,'Service Details'!$D$5:$F$29,3)),0%),0)</f>
        <v>0</v>
      </c>
      <c r="N735" s="89">
        <f>IFERROR(IF('Company Details'!C741=(VLOOKUP(Transaction!F735,'Customer Details'!$B$3:$D$32,2)),0,L735*M735),0)</f>
        <v>0</v>
      </c>
      <c r="O735" s="92">
        <f>IFERROR(IF('Company Details'!C741=(VLOOKUP(Transaction!F735,'Customer Details'!$B$3:$D$32,2)),L735*M735/2,0),0)</f>
        <v>0</v>
      </c>
      <c r="P735" s="92">
        <f>IFERROR(IF('Company Details'!C741=(VLOOKUP(Transaction!F735,'Customer Details'!$B$3:$D$32,2)),L735*M735/2,0),0)</f>
        <v>0</v>
      </c>
      <c r="Q735" s="89">
        <f t="shared" si="47"/>
        <v>0</v>
      </c>
      <c r="R735" s="90">
        <f t="shared" si="48"/>
        <v>0</v>
      </c>
    </row>
    <row r="736" spans="1:18" x14ac:dyDescent="0.2">
      <c r="A736" s="73" t="str">
        <f t="shared" si="45"/>
        <v>-</v>
      </c>
      <c r="B736" s="73">
        <v>735</v>
      </c>
      <c r="C736" s="121"/>
      <c r="D736" s="9"/>
      <c r="E736" s="10"/>
      <c r="F736" s="11"/>
      <c r="G736" s="9"/>
      <c r="H736" s="86" t="str">
        <f>IFERROR(VLOOKUP(G736,'Service Details'!$D$5:$F$21,2,TRUE),"")</f>
        <v/>
      </c>
      <c r="I736" s="12"/>
      <c r="J736" s="13"/>
      <c r="K736" s="89">
        <f t="shared" si="46"/>
        <v>0</v>
      </c>
      <c r="L736" s="90">
        <v>0</v>
      </c>
      <c r="M736" s="91">
        <f>IFERROR(IF('Company Details'!$C$9="Yes",(VLOOKUP(Transaction!G736,'Service Details'!$D$5:$F$29,3)),0%),0)</f>
        <v>0</v>
      </c>
      <c r="N736" s="89">
        <f>IFERROR(IF('Company Details'!C742=(VLOOKUP(Transaction!F736,'Customer Details'!$B$3:$D$32,2)),0,L736*M736),0)</f>
        <v>0</v>
      </c>
      <c r="O736" s="92">
        <f>IFERROR(IF('Company Details'!C742=(VLOOKUP(Transaction!F736,'Customer Details'!$B$3:$D$32,2)),L736*M736/2,0),0)</f>
        <v>0</v>
      </c>
      <c r="P736" s="92">
        <f>IFERROR(IF('Company Details'!C742=(VLOOKUP(Transaction!F736,'Customer Details'!$B$3:$D$32,2)),L736*M736/2,0),0)</f>
        <v>0</v>
      </c>
      <c r="Q736" s="89">
        <f t="shared" si="47"/>
        <v>0</v>
      </c>
      <c r="R736" s="90">
        <f t="shared" si="48"/>
        <v>0</v>
      </c>
    </row>
    <row r="737" spans="1:18" x14ac:dyDescent="0.2">
      <c r="A737" s="73" t="str">
        <f t="shared" si="45"/>
        <v>-</v>
      </c>
      <c r="B737" s="73">
        <v>736</v>
      </c>
      <c r="C737" s="121"/>
      <c r="D737" s="9"/>
      <c r="E737" s="10"/>
      <c r="F737" s="11"/>
      <c r="G737" s="9"/>
      <c r="H737" s="86" t="str">
        <f>IFERROR(VLOOKUP(G737,'Service Details'!$D$5:$F$21,2,TRUE),"")</f>
        <v/>
      </c>
      <c r="I737" s="12"/>
      <c r="J737" s="13"/>
      <c r="K737" s="89">
        <f t="shared" si="46"/>
        <v>0</v>
      </c>
      <c r="L737" s="90">
        <v>0</v>
      </c>
      <c r="M737" s="91">
        <f>IFERROR(IF('Company Details'!$C$9="Yes",(VLOOKUP(Transaction!G737,'Service Details'!$D$5:$F$29,3)),0%),0)</f>
        <v>0</v>
      </c>
      <c r="N737" s="89">
        <f>IFERROR(IF('Company Details'!C743=(VLOOKUP(Transaction!F737,'Customer Details'!$B$3:$D$32,2)),0,L737*M737),0)</f>
        <v>0</v>
      </c>
      <c r="O737" s="92">
        <f>IFERROR(IF('Company Details'!C743=(VLOOKUP(Transaction!F737,'Customer Details'!$B$3:$D$32,2)),L737*M737/2,0),0)</f>
        <v>0</v>
      </c>
      <c r="P737" s="92">
        <f>IFERROR(IF('Company Details'!C743=(VLOOKUP(Transaction!F737,'Customer Details'!$B$3:$D$32,2)),L737*M737/2,0),0)</f>
        <v>0</v>
      </c>
      <c r="Q737" s="89">
        <f t="shared" si="47"/>
        <v>0</v>
      </c>
      <c r="R737" s="90">
        <f t="shared" si="48"/>
        <v>0</v>
      </c>
    </row>
    <row r="738" spans="1:18" x14ac:dyDescent="0.2">
      <c r="A738" s="73" t="str">
        <f t="shared" si="45"/>
        <v>-</v>
      </c>
      <c r="B738" s="73">
        <v>737</v>
      </c>
      <c r="C738" s="121"/>
      <c r="D738" s="9"/>
      <c r="E738" s="10"/>
      <c r="F738" s="11"/>
      <c r="G738" s="9"/>
      <c r="H738" s="86" t="str">
        <f>IFERROR(VLOOKUP(G738,'Service Details'!$D$5:$F$21,2,TRUE),"")</f>
        <v/>
      </c>
      <c r="I738" s="12"/>
      <c r="J738" s="13"/>
      <c r="K738" s="89">
        <f t="shared" si="46"/>
        <v>0</v>
      </c>
      <c r="L738" s="90">
        <v>0</v>
      </c>
      <c r="M738" s="91">
        <f>IFERROR(IF('Company Details'!$C$9="Yes",(VLOOKUP(Transaction!G738,'Service Details'!$D$5:$F$29,3)),0%),0)</f>
        <v>0</v>
      </c>
      <c r="N738" s="89">
        <f>IFERROR(IF('Company Details'!C744=(VLOOKUP(Transaction!F738,'Customer Details'!$B$3:$D$32,2)),0,L738*M738),0)</f>
        <v>0</v>
      </c>
      <c r="O738" s="92">
        <f>IFERROR(IF('Company Details'!C744=(VLOOKUP(Transaction!F738,'Customer Details'!$B$3:$D$32,2)),L738*M738/2,0),0)</f>
        <v>0</v>
      </c>
      <c r="P738" s="92">
        <f>IFERROR(IF('Company Details'!C744=(VLOOKUP(Transaction!F738,'Customer Details'!$B$3:$D$32,2)),L738*M738/2,0),0)</f>
        <v>0</v>
      </c>
      <c r="Q738" s="89">
        <f t="shared" si="47"/>
        <v>0</v>
      </c>
      <c r="R738" s="90">
        <f t="shared" si="48"/>
        <v>0</v>
      </c>
    </row>
    <row r="739" spans="1:18" x14ac:dyDescent="0.2">
      <c r="A739" s="73" t="str">
        <f t="shared" si="45"/>
        <v>-</v>
      </c>
      <c r="B739" s="73">
        <v>738</v>
      </c>
      <c r="C739" s="121"/>
      <c r="D739" s="9"/>
      <c r="E739" s="10"/>
      <c r="F739" s="11"/>
      <c r="G739" s="9"/>
      <c r="H739" s="86" t="str">
        <f>IFERROR(VLOOKUP(G739,'Service Details'!$D$5:$F$21,2,TRUE),"")</f>
        <v/>
      </c>
      <c r="I739" s="12"/>
      <c r="J739" s="13"/>
      <c r="K739" s="89">
        <f t="shared" si="46"/>
        <v>0</v>
      </c>
      <c r="L739" s="90">
        <v>0</v>
      </c>
      <c r="M739" s="91">
        <f>IFERROR(IF('Company Details'!$C$9="Yes",(VLOOKUP(Transaction!G739,'Service Details'!$D$5:$F$29,3)),0%),0)</f>
        <v>0</v>
      </c>
      <c r="N739" s="89">
        <f>IFERROR(IF('Company Details'!C745=(VLOOKUP(Transaction!F739,'Customer Details'!$B$3:$D$32,2)),0,L739*M739),0)</f>
        <v>0</v>
      </c>
      <c r="O739" s="92">
        <f>IFERROR(IF('Company Details'!C745=(VLOOKUP(Transaction!F739,'Customer Details'!$B$3:$D$32,2)),L739*M739/2,0),0)</f>
        <v>0</v>
      </c>
      <c r="P739" s="92">
        <f>IFERROR(IF('Company Details'!C745=(VLOOKUP(Transaction!F739,'Customer Details'!$B$3:$D$32,2)),L739*M739/2,0),0)</f>
        <v>0</v>
      </c>
      <c r="Q739" s="89">
        <f t="shared" si="47"/>
        <v>0</v>
      </c>
      <c r="R739" s="90">
        <f t="shared" si="48"/>
        <v>0</v>
      </c>
    </row>
    <row r="740" spans="1:18" x14ac:dyDescent="0.2">
      <c r="A740" s="73" t="str">
        <f t="shared" si="45"/>
        <v>-</v>
      </c>
      <c r="B740" s="73">
        <v>739</v>
      </c>
      <c r="C740" s="121"/>
      <c r="D740" s="9"/>
      <c r="E740" s="10"/>
      <c r="F740" s="11"/>
      <c r="G740" s="9"/>
      <c r="H740" s="86" t="str">
        <f>IFERROR(VLOOKUP(G740,'Service Details'!$D$5:$F$21,2,TRUE),"")</f>
        <v/>
      </c>
      <c r="I740" s="12"/>
      <c r="J740" s="13"/>
      <c r="K740" s="89">
        <f t="shared" si="46"/>
        <v>0</v>
      </c>
      <c r="L740" s="90">
        <v>0</v>
      </c>
      <c r="M740" s="91">
        <f>IFERROR(IF('Company Details'!$C$9="Yes",(VLOOKUP(Transaction!G740,'Service Details'!$D$5:$F$29,3)),0%),0)</f>
        <v>0</v>
      </c>
      <c r="N740" s="89">
        <f>IFERROR(IF('Company Details'!C746=(VLOOKUP(Transaction!F740,'Customer Details'!$B$3:$D$32,2)),0,L740*M740),0)</f>
        <v>0</v>
      </c>
      <c r="O740" s="92">
        <f>IFERROR(IF('Company Details'!C746=(VLOOKUP(Transaction!F740,'Customer Details'!$B$3:$D$32,2)),L740*M740/2,0),0)</f>
        <v>0</v>
      </c>
      <c r="P740" s="92">
        <f>IFERROR(IF('Company Details'!C746=(VLOOKUP(Transaction!F740,'Customer Details'!$B$3:$D$32,2)),L740*M740/2,0),0)</f>
        <v>0</v>
      </c>
      <c r="Q740" s="89">
        <f t="shared" si="47"/>
        <v>0</v>
      </c>
      <c r="R740" s="90">
        <f t="shared" si="48"/>
        <v>0</v>
      </c>
    </row>
    <row r="741" spans="1:18" x14ac:dyDescent="0.2">
      <c r="A741" s="73" t="str">
        <f t="shared" si="45"/>
        <v>-</v>
      </c>
      <c r="B741" s="73">
        <v>740</v>
      </c>
      <c r="C741" s="121"/>
      <c r="D741" s="9"/>
      <c r="E741" s="10"/>
      <c r="F741" s="11"/>
      <c r="G741" s="9"/>
      <c r="H741" s="86" t="str">
        <f>IFERROR(VLOOKUP(G741,'Service Details'!$D$5:$F$21,2,TRUE),"")</f>
        <v/>
      </c>
      <c r="I741" s="12"/>
      <c r="J741" s="13"/>
      <c r="K741" s="89">
        <f t="shared" si="46"/>
        <v>0</v>
      </c>
      <c r="L741" s="90">
        <v>0</v>
      </c>
      <c r="M741" s="91">
        <f>IFERROR(IF('Company Details'!$C$9="Yes",(VLOOKUP(Transaction!G741,'Service Details'!$D$5:$F$29,3)),0%),0)</f>
        <v>0</v>
      </c>
      <c r="N741" s="89">
        <f>IFERROR(IF('Company Details'!C747=(VLOOKUP(Transaction!F741,'Customer Details'!$B$3:$D$32,2)),0,L741*M741),0)</f>
        <v>0</v>
      </c>
      <c r="O741" s="92">
        <f>IFERROR(IF('Company Details'!C747=(VLOOKUP(Transaction!F741,'Customer Details'!$B$3:$D$32,2)),L741*M741/2,0),0)</f>
        <v>0</v>
      </c>
      <c r="P741" s="92">
        <f>IFERROR(IF('Company Details'!C747=(VLOOKUP(Transaction!F741,'Customer Details'!$B$3:$D$32,2)),L741*M741/2,0),0)</f>
        <v>0</v>
      </c>
      <c r="Q741" s="89">
        <f t="shared" si="47"/>
        <v>0</v>
      </c>
      <c r="R741" s="90">
        <f t="shared" si="48"/>
        <v>0</v>
      </c>
    </row>
    <row r="742" spans="1:18" x14ac:dyDescent="0.2">
      <c r="A742" s="73" t="str">
        <f t="shared" si="45"/>
        <v>-</v>
      </c>
      <c r="B742" s="73">
        <v>741</v>
      </c>
      <c r="C742" s="121"/>
      <c r="D742" s="9"/>
      <c r="E742" s="10"/>
      <c r="F742" s="11"/>
      <c r="G742" s="9"/>
      <c r="H742" s="86" t="str">
        <f>IFERROR(VLOOKUP(G742,'Service Details'!$D$5:$F$21,2,TRUE),"")</f>
        <v/>
      </c>
      <c r="I742" s="12"/>
      <c r="J742" s="13"/>
      <c r="K742" s="89">
        <f t="shared" si="46"/>
        <v>0</v>
      </c>
      <c r="L742" s="90">
        <v>0</v>
      </c>
      <c r="M742" s="91">
        <f>IFERROR(IF('Company Details'!$C$9="Yes",(VLOOKUP(Transaction!G742,'Service Details'!$D$5:$F$29,3)),0%),0)</f>
        <v>0</v>
      </c>
      <c r="N742" s="89">
        <f>IFERROR(IF('Company Details'!C748=(VLOOKUP(Transaction!F742,'Customer Details'!$B$3:$D$32,2)),0,L742*M742),0)</f>
        <v>0</v>
      </c>
      <c r="O742" s="92">
        <f>IFERROR(IF('Company Details'!C748=(VLOOKUP(Transaction!F742,'Customer Details'!$B$3:$D$32,2)),L742*M742/2,0),0)</f>
        <v>0</v>
      </c>
      <c r="P742" s="92">
        <f>IFERROR(IF('Company Details'!C748=(VLOOKUP(Transaction!F742,'Customer Details'!$B$3:$D$32,2)),L742*M742/2,0),0)</f>
        <v>0</v>
      </c>
      <c r="Q742" s="89">
        <f t="shared" si="47"/>
        <v>0</v>
      </c>
      <c r="R742" s="90">
        <f t="shared" si="48"/>
        <v>0</v>
      </c>
    </row>
    <row r="743" spans="1:18" x14ac:dyDescent="0.2">
      <c r="A743" s="73" t="str">
        <f t="shared" si="45"/>
        <v>-</v>
      </c>
      <c r="B743" s="73">
        <v>742</v>
      </c>
      <c r="C743" s="121"/>
      <c r="D743" s="9"/>
      <c r="E743" s="10"/>
      <c r="F743" s="11"/>
      <c r="G743" s="9"/>
      <c r="H743" s="86" t="str">
        <f>IFERROR(VLOOKUP(G743,'Service Details'!$D$5:$F$21,2,TRUE),"")</f>
        <v/>
      </c>
      <c r="I743" s="12"/>
      <c r="J743" s="13"/>
      <c r="K743" s="89">
        <f t="shared" si="46"/>
        <v>0</v>
      </c>
      <c r="L743" s="90">
        <v>0</v>
      </c>
      <c r="M743" s="91">
        <f>IFERROR(IF('Company Details'!$C$9="Yes",(VLOOKUP(Transaction!G743,'Service Details'!$D$5:$F$29,3)),0%),0)</f>
        <v>0</v>
      </c>
      <c r="N743" s="89">
        <f>IFERROR(IF('Company Details'!C749=(VLOOKUP(Transaction!F743,'Customer Details'!$B$3:$D$32,2)),0,L743*M743),0)</f>
        <v>0</v>
      </c>
      <c r="O743" s="92">
        <f>IFERROR(IF('Company Details'!C749=(VLOOKUP(Transaction!F743,'Customer Details'!$B$3:$D$32,2)),L743*M743/2,0),0)</f>
        <v>0</v>
      </c>
      <c r="P743" s="92">
        <f>IFERROR(IF('Company Details'!C749=(VLOOKUP(Transaction!F743,'Customer Details'!$B$3:$D$32,2)),L743*M743/2,0),0)</f>
        <v>0</v>
      </c>
      <c r="Q743" s="89">
        <f t="shared" si="47"/>
        <v>0</v>
      </c>
      <c r="R743" s="90">
        <f t="shared" si="48"/>
        <v>0</v>
      </c>
    </row>
    <row r="744" spans="1:18" x14ac:dyDescent="0.2">
      <c r="A744" s="73" t="str">
        <f t="shared" si="45"/>
        <v>-</v>
      </c>
      <c r="B744" s="73">
        <v>743</v>
      </c>
      <c r="C744" s="121"/>
      <c r="D744" s="9"/>
      <c r="E744" s="10"/>
      <c r="F744" s="11"/>
      <c r="G744" s="9"/>
      <c r="H744" s="86" t="str">
        <f>IFERROR(VLOOKUP(G744,'Service Details'!$D$5:$F$21,2,TRUE),"")</f>
        <v/>
      </c>
      <c r="I744" s="12"/>
      <c r="J744" s="13"/>
      <c r="K744" s="89">
        <f t="shared" si="46"/>
        <v>0</v>
      </c>
      <c r="L744" s="90">
        <v>0</v>
      </c>
      <c r="M744" s="91">
        <f>IFERROR(IF('Company Details'!$C$9="Yes",(VLOOKUP(Transaction!G744,'Service Details'!$D$5:$F$29,3)),0%),0)</f>
        <v>0</v>
      </c>
      <c r="N744" s="89">
        <f>IFERROR(IF('Company Details'!C750=(VLOOKUP(Transaction!F744,'Customer Details'!$B$3:$D$32,2)),0,L744*M744),0)</f>
        <v>0</v>
      </c>
      <c r="O744" s="92">
        <f>IFERROR(IF('Company Details'!C750=(VLOOKUP(Transaction!F744,'Customer Details'!$B$3:$D$32,2)),L744*M744/2,0),0)</f>
        <v>0</v>
      </c>
      <c r="P744" s="92">
        <f>IFERROR(IF('Company Details'!C750=(VLOOKUP(Transaction!F744,'Customer Details'!$B$3:$D$32,2)),L744*M744/2,0),0)</f>
        <v>0</v>
      </c>
      <c r="Q744" s="89">
        <f t="shared" si="47"/>
        <v>0</v>
      </c>
      <c r="R744" s="90">
        <f t="shared" si="48"/>
        <v>0</v>
      </c>
    </row>
    <row r="745" spans="1:18" x14ac:dyDescent="0.2">
      <c r="A745" s="73" t="str">
        <f t="shared" si="45"/>
        <v>-</v>
      </c>
      <c r="B745" s="73">
        <v>744</v>
      </c>
      <c r="C745" s="121"/>
      <c r="D745" s="9"/>
      <c r="E745" s="10"/>
      <c r="F745" s="11"/>
      <c r="G745" s="9"/>
      <c r="H745" s="86" t="str">
        <f>IFERROR(VLOOKUP(G745,'Service Details'!$D$5:$F$21,2,TRUE),"")</f>
        <v/>
      </c>
      <c r="I745" s="12"/>
      <c r="J745" s="13"/>
      <c r="K745" s="89">
        <f t="shared" si="46"/>
        <v>0</v>
      </c>
      <c r="L745" s="90">
        <v>0</v>
      </c>
      <c r="M745" s="91">
        <f>IFERROR(IF('Company Details'!$C$9="Yes",(VLOOKUP(Transaction!G745,'Service Details'!$D$5:$F$29,3)),0%),0)</f>
        <v>0</v>
      </c>
      <c r="N745" s="89">
        <f>IFERROR(IF('Company Details'!C751=(VLOOKUP(Transaction!F745,'Customer Details'!$B$3:$D$32,2)),0,L745*M745),0)</f>
        <v>0</v>
      </c>
      <c r="O745" s="92">
        <f>IFERROR(IF('Company Details'!C751=(VLOOKUP(Transaction!F745,'Customer Details'!$B$3:$D$32,2)),L745*M745/2,0),0)</f>
        <v>0</v>
      </c>
      <c r="P745" s="92">
        <f>IFERROR(IF('Company Details'!C751=(VLOOKUP(Transaction!F745,'Customer Details'!$B$3:$D$32,2)),L745*M745/2,0),0)</f>
        <v>0</v>
      </c>
      <c r="Q745" s="89">
        <f t="shared" si="47"/>
        <v>0</v>
      </c>
      <c r="R745" s="90">
        <f t="shared" si="48"/>
        <v>0</v>
      </c>
    </row>
    <row r="746" spans="1:18" x14ac:dyDescent="0.2">
      <c r="A746" s="73" t="str">
        <f t="shared" si="45"/>
        <v>-</v>
      </c>
      <c r="B746" s="73">
        <v>745</v>
      </c>
      <c r="C746" s="121"/>
      <c r="D746" s="9"/>
      <c r="E746" s="10"/>
      <c r="F746" s="11"/>
      <c r="G746" s="9"/>
      <c r="H746" s="86" t="str">
        <f>IFERROR(VLOOKUP(G746,'Service Details'!$D$5:$F$21,2,TRUE),"")</f>
        <v/>
      </c>
      <c r="I746" s="12"/>
      <c r="J746" s="13"/>
      <c r="K746" s="89">
        <f t="shared" si="46"/>
        <v>0</v>
      </c>
      <c r="L746" s="90">
        <v>0</v>
      </c>
      <c r="M746" s="91">
        <f>IFERROR(IF('Company Details'!$C$9="Yes",(VLOOKUP(Transaction!G746,'Service Details'!$D$5:$F$29,3)),0%),0)</f>
        <v>0</v>
      </c>
      <c r="N746" s="89">
        <f>IFERROR(IF('Company Details'!C752=(VLOOKUP(Transaction!F746,'Customer Details'!$B$3:$D$32,2)),0,L746*M746),0)</f>
        <v>0</v>
      </c>
      <c r="O746" s="92">
        <f>IFERROR(IF('Company Details'!C752=(VLOOKUP(Transaction!F746,'Customer Details'!$B$3:$D$32,2)),L746*M746/2,0),0)</f>
        <v>0</v>
      </c>
      <c r="P746" s="92">
        <f>IFERROR(IF('Company Details'!C752=(VLOOKUP(Transaction!F746,'Customer Details'!$B$3:$D$32,2)),L746*M746/2,0),0)</f>
        <v>0</v>
      </c>
      <c r="Q746" s="89">
        <f t="shared" si="47"/>
        <v>0</v>
      </c>
      <c r="R746" s="90">
        <f t="shared" si="48"/>
        <v>0</v>
      </c>
    </row>
    <row r="747" spans="1:18" x14ac:dyDescent="0.2">
      <c r="A747" s="73" t="str">
        <f t="shared" si="45"/>
        <v>-</v>
      </c>
      <c r="B747" s="73">
        <v>746</v>
      </c>
      <c r="C747" s="121"/>
      <c r="D747" s="9"/>
      <c r="E747" s="10"/>
      <c r="F747" s="11"/>
      <c r="G747" s="9"/>
      <c r="H747" s="86" t="str">
        <f>IFERROR(VLOOKUP(G747,'Service Details'!$D$5:$F$21,2,TRUE),"")</f>
        <v/>
      </c>
      <c r="I747" s="12"/>
      <c r="J747" s="13"/>
      <c r="K747" s="89">
        <f t="shared" si="46"/>
        <v>0</v>
      </c>
      <c r="L747" s="90">
        <v>0</v>
      </c>
      <c r="M747" s="91">
        <f>IFERROR(IF('Company Details'!$C$9="Yes",(VLOOKUP(Transaction!G747,'Service Details'!$D$5:$F$29,3)),0%),0)</f>
        <v>0</v>
      </c>
      <c r="N747" s="89">
        <f>IFERROR(IF('Company Details'!C753=(VLOOKUP(Transaction!F747,'Customer Details'!$B$3:$D$32,2)),0,L747*M747),0)</f>
        <v>0</v>
      </c>
      <c r="O747" s="92">
        <f>IFERROR(IF('Company Details'!C753=(VLOOKUP(Transaction!F747,'Customer Details'!$B$3:$D$32,2)),L747*M747/2,0),0)</f>
        <v>0</v>
      </c>
      <c r="P747" s="92">
        <f>IFERROR(IF('Company Details'!C753=(VLOOKUP(Transaction!F747,'Customer Details'!$B$3:$D$32,2)),L747*M747/2,0),0)</f>
        <v>0</v>
      </c>
      <c r="Q747" s="89">
        <f t="shared" si="47"/>
        <v>0</v>
      </c>
      <c r="R747" s="90">
        <f t="shared" si="48"/>
        <v>0</v>
      </c>
    </row>
    <row r="748" spans="1:18" x14ac:dyDescent="0.2">
      <c r="A748" s="73" t="str">
        <f t="shared" si="45"/>
        <v>-</v>
      </c>
      <c r="B748" s="73">
        <v>747</v>
      </c>
      <c r="C748" s="121"/>
      <c r="D748" s="9"/>
      <c r="E748" s="10"/>
      <c r="F748" s="11"/>
      <c r="G748" s="9"/>
      <c r="H748" s="86" t="str">
        <f>IFERROR(VLOOKUP(G748,'Service Details'!$D$5:$F$21,2,TRUE),"")</f>
        <v/>
      </c>
      <c r="I748" s="12"/>
      <c r="J748" s="13"/>
      <c r="K748" s="89">
        <f t="shared" si="46"/>
        <v>0</v>
      </c>
      <c r="L748" s="90">
        <v>0</v>
      </c>
      <c r="M748" s="91">
        <f>IFERROR(IF('Company Details'!$C$9="Yes",(VLOOKUP(Transaction!G748,'Service Details'!$D$5:$F$29,3)),0%),0)</f>
        <v>0</v>
      </c>
      <c r="N748" s="89">
        <f>IFERROR(IF('Company Details'!C754=(VLOOKUP(Transaction!F748,'Customer Details'!$B$3:$D$32,2)),0,L748*M748),0)</f>
        <v>0</v>
      </c>
      <c r="O748" s="92">
        <f>IFERROR(IF('Company Details'!C754=(VLOOKUP(Transaction!F748,'Customer Details'!$B$3:$D$32,2)),L748*M748/2,0),0)</f>
        <v>0</v>
      </c>
      <c r="P748" s="92">
        <f>IFERROR(IF('Company Details'!C754=(VLOOKUP(Transaction!F748,'Customer Details'!$B$3:$D$32,2)),L748*M748/2,0),0)</f>
        <v>0</v>
      </c>
      <c r="Q748" s="89">
        <f t="shared" si="47"/>
        <v>0</v>
      </c>
      <c r="R748" s="90">
        <f t="shared" si="48"/>
        <v>0</v>
      </c>
    </row>
    <row r="749" spans="1:18" x14ac:dyDescent="0.2">
      <c r="A749" s="73" t="str">
        <f t="shared" si="45"/>
        <v>-</v>
      </c>
      <c r="B749" s="73">
        <v>748</v>
      </c>
      <c r="C749" s="121"/>
      <c r="D749" s="9"/>
      <c r="E749" s="10"/>
      <c r="F749" s="11"/>
      <c r="G749" s="9"/>
      <c r="H749" s="86" t="str">
        <f>IFERROR(VLOOKUP(G749,'Service Details'!$D$5:$F$21,2,TRUE),"")</f>
        <v/>
      </c>
      <c r="I749" s="12"/>
      <c r="J749" s="13"/>
      <c r="K749" s="89">
        <f t="shared" si="46"/>
        <v>0</v>
      </c>
      <c r="L749" s="90">
        <v>0</v>
      </c>
      <c r="M749" s="91">
        <f>IFERROR(IF('Company Details'!$C$9="Yes",(VLOOKUP(Transaction!G749,'Service Details'!$D$5:$F$29,3)),0%),0)</f>
        <v>0</v>
      </c>
      <c r="N749" s="89">
        <f>IFERROR(IF('Company Details'!C755=(VLOOKUP(Transaction!F749,'Customer Details'!$B$3:$D$32,2)),0,L749*M749),0)</f>
        <v>0</v>
      </c>
      <c r="O749" s="92">
        <f>IFERROR(IF('Company Details'!C755=(VLOOKUP(Transaction!F749,'Customer Details'!$B$3:$D$32,2)),L749*M749/2,0),0)</f>
        <v>0</v>
      </c>
      <c r="P749" s="92">
        <f>IFERROR(IF('Company Details'!C755=(VLOOKUP(Transaction!F749,'Customer Details'!$B$3:$D$32,2)),L749*M749/2,0),0)</f>
        <v>0</v>
      </c>
      <c r="Q749" s="89">
        <f t="shared" si="47"/>
        <v>0</v>
      </c>
      <c r="R749" s="90">
        <f t="shared" si="48"/>
        <v>0</v>
      </c>
    </row>
    <row r="750" spans="1:18" x14ac:dyDescent="0.2">
      <c r="A750" s="73" t="str">
        <f t="shared" si="45"/>
        <v>-</v>
      </c>
      <c r="B750" s="73">
        <v>749</v>
      </c>
      <c r="C750" s="121"/>
      <c r="D750" s="9"/>
      <c r="E750" s="10"/>
      <c r="F750" s="11"/>
      <c r="G750" s="9"/>
      <c r="H750" s="86" t="str">
        <f>IFERROR(VLOOKUP(G750,'Service Details'!$D$5:$F$21,2,TRUE),"")</f>
        <v/>
      </c>
      <c r="I750" s="12"/>
      <c r="J750" s="13"/>
      <c r="K750" s="89">
        <f t="shared" si="46"/>
        <v>0</v>
      </c>
      <c r="L750" s="90">
        <v>0</v>
      </c>
      <c r="M750" s="91">
        <f>IFERROR(IF('Company Details'!$C$9="Yes",(VLOOKUP(Transaction!G750,'Service Details'!$D$5:$F$29,3)),0%),0)</f>
        <v>0</v>
      </c>
      <c r="N750" s="89">
        <f>IFERROR(IF('Company Details'!C756=(VLOOKUP(Transaction!F750,'Customer Details'!$B$3:$D$32,2)),0,L750*M750),0)</f>
        <v>0</v>
      </c>
      <c r="O750" s="92">
        <f>IFERROR(IF('Company Details'!C756=(VLOOKUP(Transaction!F750,'Customer Details'!$B$3:$D$32,2)),L750*M750/2,0),0)</f>
        <v>0</v>
      </c>
      <c r="P750" s="92">
        <f>IFERROR(IF('Company Details'!C756=(VLOOKUP(Transaction!F750,'Customer Details'!$B$3:$D$32,2)),L750*M750/2,0),0)</f>
        <v>0</v>
      </c>
      <c r="Q750" s="89">
        <f t="shared" si="47"/>
        <v>0</v>
      </c>
      <c r="R750" s="90">
        <f t="shared" si="48"/>
        <v>0</v>
      </c>
    </row>
    <row r="751" spans="1:18" x14ac:dyDescent="0.2">
      <c r="A751" s="73" t="str">
        <f t="shared" si="45"/>
        <v>-</v>
      </c>
      <c r="B751" s="73">
        <v>750</v>
      </c>
      <c r="C751" s="121"/>
      <c r="D751" s="9"/>
      <c r="E751" s="10"/>
      <c r="F751" s="11"/>
      <c r="G751" s="9"/>
      <c r="H751" s="86" t="str">
        <f>IFERROR(VLOOKUP(G751,'Service Details'!$D$5:$F$21,2,TRUE),"")</f>
        <v/>
      </c>
      <c r="I751" s="12"/>
      <c r="J751" s="13"/>
      <c r="K751" s="89">
        <f t="shared" si="46"/>
        <v>0</v>
      </c>
      <c r="L751" s="90">
        <v>0</v>
      </c>
      <c r="M751" s="91">
        <f>IFERROR(IF('Company Details'!$C$9="Yes",(VLOOKUP(Transaction!G751,'Service Details'!$D$5:$F$29,3)),0%),0)</f>
        <v>0</v>
      </c>
      <c r="N751" s="89">
        <f>IFERROR(IF('Company Details'!C757=(VLOOKUP(Transaction!F751,'Customer Details'!$B$3:$D$32,2)),0,L751*M751),0)</f>
        <v>0</v>
      </c>
      <c r="O751" s="92">
        <f>IFERROR(IF('Company Details'!C757=(VLOOKUP(Transaction!F751,'Customer Details'!$B$3:$D$32,2)),L751*M751/2,0),0)</f>
        <v>0</v>
      </c>
      <c r="P751" s="92">
        <f>IFERROR(IF('Company Details'!C757=(VLOOKUP(Transaction!F751,'Customer Details'!$B$3:$D$32,2)),L751*M751/2,0),0)</f>
        <v>0</v>
      </c>
      <c r="Q751" s="89">
        <f t="shared" si="47"/>
        <v>0</v>
      </c>
      <c r="R751" s="90">
        <f t="shared" si="48"/>
        <v>0</v>
      </c>
    </row>
    <row r="752" spans="1:18" x14ac:dyDescent="0.2">
      <c r="A752" s="73" t="str">
        <f t="shared" si="45"/>
        <v>-</v>
      </c>
      <c r="B752" s="73">
        <v>751</v>
      </c>
      <c r="C752" s="121"/>
      <c r="D752" s="9"/>
      <c r="E752" s="10"/>
      <c r="F752" s="11"/>
      <c r="G752" s="9"/>
      <c r="H752" s="86" t="str">
        <f>IFERROR(VLOOKUP(G752,'Service Details'!$D$5:$F$21,2,TRUE),"")</f>
        <v/>
      </c>
      <c r="I752" s="12"/>
      <c r="J752" s="13"/>
      <c r="K752" s="89">
        <f t="shared" si="46"/>
        <v>0</v>
      </c>
      <c r="L752" s="90">
        <v>0</v>
      </c>
      <c r="M752" s="91">
        <f>IFERROR(IF('Company Details'!$C$9="Yes",(VLOOKUP(Transaction!G752,'Service Details'!$D$5:$F$29,3)),0%),0)</f>
        <v>0</v>
      </c>
      <c r="N752" s="89">
        <f>IFERROR(IF('Company Details'!C758=(VLOOKUP(Transaction!F752,'Customer Details'!$B$3:$D$32,2)),0,L752*M752),0)</f>
        <v>0</v>
      </c>
      <c r="O752" s="92">
        <f>IFERROR(IF('Company Details'!C758=(VLOOKUP(Transaction!F752,'Customer Details'!$B$3:$D$32,2)),L752*M752/2,0),0)</f>
        <v>0</v>
      </c>
      <c r="P752" s="92">
        <f>IFERROR(IF('Company Details'!C758=(VLOOKUP(Transaction!F752,'Customer Details'!$B$3:$D$32,2)),L752*M752/2,0),0)</f>
        <v>0</v>
      </c>
      <c r="Q752" s="89">
        <f t="shared" si="47"/>
        <v>0</v>
      </c>
      <c r="R752" s="90">
        <f t="shared" si="48"/>
        <v>0</v>
      </c>
    </row>
    <row r="753" spans="1:18" x14ac:dyDescent="0.2">
      <c r="A753" s="73" t="str">
        <f t="shared" si="45"/>
        <v>-</v>
      </c>
      <c r="B753" s="73">
        <v>752</v>
      </c>
      <c r="C753" s="121"/>
      <c r="D753" s="9"/>
      <c r="E753" s="10"/>
      <c r="F753" s="11"/>
      <c r="G753" s="9"/>
      <c r="H753" s="86" t="str">
        <f>IFERROR(VLOOKUP(G753,'Service Details'!$D$5:$F$21,2,TRUE),"")</f>
        <v/>
      </c>
      <c r="I753" s="12"/>
      <c r="J753" s="13"/>
      <c r="K753" s="89">
        <f t="shared" si="46"/>
        <v>0</v>
      </c>
      <c r="L753" s="90">
        <v>0</v>
      </c>
      <c r="M753" s="91">
        <f>IFERROR(IF('Company Details'!$C$9="Yes",(VLOOKUP(Transaction!G753,'Service Details'!$D$5:$F$29,3)),0%),0)</f>
        <v>0</v>
      </c>
      <c r="N753" s="89">
        <f>IFERROR(IF('Company Details'!C759=(VLOOKUP(Transaction!F753,'Customer Details'!$B$3:$D$32,2)),0,L753*M753),0)</f>
        <v>0</v>
      </c>
      <c r="O753" s="92">
        <f>IFERROR(IF('Company Details'!C759=(VLOOKUP(Transaction!F753,'Customer Details'!$B$3:$D$32,2)),L753*M753/2,0),0)</f>
        <v>0</v>
      </c>
      <c r="P753" s="92">
        <f>IFERROR(IF('Company Details'!C759=(VLOOKUP(Transaction!F753,'Customer Details'!$B$3:$D$32,2)),L753*M753/2,0),0)</f>
        <v>0</v>
      </c>
      <c r="Q753" s="89">
        <f t="shared" si="47"/>
        <v>0</v>
      </c>
      <c r="R753" s="90">
        <f t="shared" si="48"/>
        <v>0</v>
      </c>
    </row>
    <row r="754" spans="1:18" x14ac:dyDescent="0.2">
      <c r="A754" s="73" t="str">
        <f t="shared" si="45"/>
        <v>-</v>
      </c>
      <c r="B754" s="73">
        <v>753</v>
      </c>
      <c r="C754" s="121"/>
      <c r="D754" s="9"/>
      <c r="E754" s="10"/>
      <c r="F754" s="11"/>
      <c r="G754" s="9"/>
      <c r="H754" s="86" t="str">
        <f>IFERROR(VLOOKUP(G754,'Service Details'!$D$5:$F$21,2,TRUE),"")</f>
        <v/>
      </c>
      <c r="I754" s="12"/>
      <c r="J754" s="13"/>
      <c r="K754" s="89">
        <f t="shared" si="46"/>
        <v>0</v>
      </c>
      <c r="L754" s="90">
        <v>0</v>
      </c>
      <c r="M754" s="91">
        <f>IFERROR(IF('Company Details'!$C$9="Yes",(VLOOKUP(Transaction!G754,'Service Details'!$D$5:$F$29,3)),0%),0)</f>
        <v>0</v>
      </c>
      <c r="N754" s="89">
        <f>IFERROR(IF('Company Details'!C760=(VLOOKUP(Transaction!F754,'Customer Details'!$B$3:$D$32,2)),0,L754*M754),0)</f>
        <v>0</v>
      </c>
      <c r="O754" s="92">
        <f>IFERROR(IF('Company Details'!C760=(VLOOKUP(Transaction!F754,'Customer Details'!$B$3:$D$32,2)),L754*M754/2,0),0)</f>
        <v>0</v>
      </c>
      <c r="P754" s="92">
        <f>IFERROR(IF('Company Details'!C760=(VLOOKUP(Transaction!F754,'Customer Details'!$B$3:$D$32,2)),L754*M754/2,0),0)</f>
        <v>0</v>
      </c>
      <c r="Q754" s="89">
        <f t="shared" si="47"/>
        <v>0</v>
      </c>
      <c r="R754" s="90">
        <f t="shared" si="48"/>
        <v>0</v>
      </c>
    </row>
    <row r="755" spans="1:18" x14ac:dyDescent="0.2">
      <c r="A755" s="73" t="str">
        <f t="shared" si="45"/>
        <v>-</v>
      </c>
      <c r="B755" s="73">
        <v>754</v>
      </c>
      <c r="C755" s="121"/>
      <c r="D755" s="9"/>
      <c r="E755" s="10"/>
      <c r="F755" s="11"/>
      <c r="G755" s="9"/>
      <c r="H755" s="86" t="str">
        <f>IFERROR(VLOOKUP(G755,'Service Details'!$D$5:$F$21,2,TRUE),"")</f>
        <v/>
      </c>
      <c r="I755" s="12"/>
      <c r="J755" s="13"/>
      <c r="K755" s="89">
        <f t="shared" si="46"/>
        <v>0</v>
      </c>
      <c r="L755" s="90">
        <v>0</v>
      </c>
      <c r="M755" s="91">
        <f>IFERROR(IF('Company Details'!$C$9="Yes",(VLOOKUP(Transaction!G755,'Service Details'!$D$5:$F$29,3)),0%),0)</f>
        <v>0</v>
      </c>
      <c r="N755" s="89">
        <f>IFERROR(IF('Company Details'!C761=(VLOOKUP(Transaction!F755,'Customer Details'!$B$3:$D$32,2)),0,L755*M755),0)</f>
        <v>0</v>
      </c>
      <c r="O755" s="92">
        <f>IFERROR(IF('Company Details'!C761=(VLOOKUP(Transaction!F755,'Customer Details'!$B$3:$D$32,2)),L755*M755/2,0),0)</f>
        <v>0</v>
      </c>
      <c r="P755" s="92">
        <f>IFERROR(IF('Company Details'!C761=(VLOOKUP(Transaction!F755,'Customer Details'!$B$3:$D$32,2)),L755*M755/2,0),0)</f>
        <v>0</v>
      </c>
      <c r="Q755" s="89">
        <f t="shared" si="47"/>
        <v>0</v>
      </c>
      <c r="R755" s="90">
        <f t="shared" si="48"/>
        <v>0</v>
      </c>
    </row>
    <row r="756" spans="1:18" x14ac:dyDescent="0.2">
      <c r="A756" s="73" t="str">
        <f t="shared" si="45"/>
        <v>-</v>
      </c>
      <c r="B756" s="73">
        <v>755</v>
      </c>
      <c r="C756" s="121"/>
      <c r="D756" s="9"/>
      <c r="E756" s="10"/>
      <c r="F756" s="11"/>
      <c r="G756" s="9"/>
      <c r="H756" s="86" t="str">
        <f>IFERROR(VLOOKUP(G756,'Service Details'!$D$5:$F$21,2,TRUE),"")</f>
        <v/>
      </c>
      <c r="I756" s="12"/>
      <c r="J756" s="13"/>
      <c r="K756" s="89">
        <f t="shared" si="46"/>
        <v>0</v>
      </c>
      <c r="L756" s="90">
        <v>0</v>
      </c>
      <c r="M756" s="91">
        <f>IFERROR(IF('Company Details'!$C$9="Yes",(VLOOKUP(Transaction!G756,'Service Details'!$D$5:$F$29,3)),0%),0)</f>
        <v>0</v>
      </c>
      <c r="N756" s="89">
        <f>IFERROR(IF('Company Details'!C762=(VLOOKUP(Transaction!F756,'Customer Details'!$B$3:$D$32,2)),0,L756*M756),0)</f>
        <v>0</v>
      </c>
      <c r="O756" s="92">
        <f>IFERROR(IF('Company Details'!C762=(VLOOKUP(Transaction!F756,'Customer Details'!$B$3:$D$32,2)),L756*M756/2,0),0)</f>
        <v>0</v>
      </c>
      <c r="P756" s="92">
        <f>IFERROR(IF('Company Details'!C762=(VLOOKUP(Transaction!F756,'Customer Details'!$B$3:$D$32,2)),L756*M756/2,0),0)</f>
        <v>0</v>
      </c>
      <c r="Q756" s="89">
        <f t="shared" si="47"/>
        <v>0</v>
      </c>
      <c r="R756" s="90">
        <f t="shared" si="48"/>
        <v>0</v>
      </c>
    </row>
    <row r="757" spans="1:18" x14ac:dyDescent="0.2">
      <c r="A757" s="73" t="str">
        <f t="shared" si="45"/>
        <v>-</v>
      </c>
      <c r="B757" s="73">
        <v>756</v>
      </c>
      <c r="C757" s="121"/>
      <c r="D757" s="9"/>
      <c r="E757" s="10"/>
      <c r="F757" s="11"/>
      <c r="G757" s="9"/>
      <c r="H757" s="86" t="str">
        <f>IFERROR(VLOOKUP(G757,'Service Details'!$D$5:$F$21,2,TRUE),"")</f>
        <v/>
      </c>
      <c r="I757" s="12"/>
      <c r="J757" s="13"/>
      <c r="K757" s="89">
        <f t="shared" si="46"/>
        <v>0</v>
      </c>
      <c r="L757" s="90">
        <v>0</v>
      </c>
      <c r="M757" s="91">
        <f>IFERROR(IF('Company Details'!$C$9="Yes",(VLOOKUP(Transaction!G757,'Service Details'!$D$5:$F$29,3)),0%),0)</f>
        <v>0</v>
      </c>
      <c r="N757" s="89">
        <f>IFERROR(IF('Company Details'!C763=(VLOOKUP(Transaction!F757,'Customer Details'!$B$3:$D$32,2)),0,L757*M757),0)</f>
        <v>0</v>
      </c>
      <c r="O757" s="92">
        <f>IFERROR(IF('Company Details'!C763=(VLOOKUP(Transaction!F757,'Customer Details'!$B$3:$D$32,2)),L757*M757/2,0),0)</f>
        <v>0</v>
      </c>
      <c r="P757" s="92">
        <f>IFERROR(IF('Company Details'!C763=(VLOOKUP(Transaction!F757,'Customer Details'!$B$3:$D$32,2)),L757*M757/2,0),0)</f>
        <v>0</v>
      </c>
      <c r="Q757" s="89">
        <f t="shared" si="47"/>
        <v>0</v>
      </c>
      <c r="R757" s="90">
        <f t="shared" si="48"/>
        <v>0</v>
      </c>
    </row>
    <row r="758" spans="1:18" x14ac:dyDescent="0.2">
      <c r="A758" s="73" t="str">
        <f t="shared" si="45"/>
        <v>-</v>
      </c>
      <c r="B758" s="73">
        <v>757</v>
      </c>
      <c r="C758" s="121"/>
      <c r="D758" s="9"/>
      <c r="E758" s="10"/>
      <c r="F758" s="11"/>
      <c r="G758" s="9"/>
      <c r="H758" s="86" t="str">
        <f>IFERROR(VLOOKUP(G758,'Service Details'!$D$5:$F$21,2,TRUE),"")</f>
        <v/>
      </c>
      <c r="I758" s="12"/>
      <c r="J758" s="13"/>
      <c r="K758" s="89">
        <f t="shared" si="46"/>
        <v>0</v>
      </c>
      <c r="L758" s="90">
        <v>0</v>
      </c>
      <c r="M758" s="91">
        <f>IFERROR(IF('Company Details'!$C$9="Yes",(VLOOKUP(Transaction!G758,'Service Details'!$D$5:$F$29,3)),0%),0)</f>
        <v>0</v>
      </c>
      <c r="N758" s="89">
        <f>IFERROR(IF('Company Details'!C764=(VLOOKUP(Transaction!F758,'Customer Details'!$B$3:$D$32,2)),0,L758*M758),0)</f>
        <v>0</v>
      </c>
      <c r="O758" s="92">
        <f>IFERROR(IF('Company Details'!C764=(VLOOKUP(Transaction!F758,'Customer Details'!$B$3:$D$32,2)),L758*M758/2,0),0)</f>
        <v>0</v>
      </c>
      <c r="P758" s="92">
        <f>IFERROR(IF('Company Details'!C764=(VLOOKUP(Transaction!F758,'Customer Details'!$B$3:$D$32,2)),L758*M758/2,0),0)</f>
        <v>0</v>
      </c>
      <c r="Q758" s="89">
        <f t="shared" si="47"/>
        <v>0</v>
      </c>
      <c r="R758" s="90">
        <f t="shared" si="48"/>
        <v>0</v>
      </c>
    </row>
    <row r="759" spans="1:18" x14ac:dyDescent="0.2">
      <c r="A759" s="73" t="str">
        <f t="shared" si="45"/>
        <v>-</v>
      </c>
      <c r="B759" s="73">
        <v>758</v>
      </c>
      <c r="C759" s="121"/>
      <c r="D759" s="9"/>
      <c r="E759" s="10"/>
      <c r="F759" s="11"/>
      <c r="G759" s="9"/>
      <c r="H759" s="86" t="str">
        <f>IFERROR(VLOOKUP(G759,'Service Details'!$D$5:$F$21,2,TRUE),"")</f>
        <v/>
      </c>
      <c r="I759" s="12"/>
      <c r="J759" s="13"/>
      <c r="K759" s="89">
        <f t="shared" si="46"/>
        <v>0</v>
      </c>
      <c r="L759" s="90">
        <v>0</v>
      </c>
      <c r="M759" s="91">
        <f>IFERROR(IF('Company Details'!$C$9="Yes",(VLOOKUP(Transaction!G759,'Service Details'!$D$5:$F$29,3)),0%),0)</f>
        <v>0</v>
      </c>
      <c r="N759" s="89">
        <f>IFERROR(IF('Company Details'!C765=(VLOOKUP(Transaction!F759,'Customer Details'!$B$3:$D$32,2)),0,L759*M759),0)</f>
        <v>0</v>
      </c>
      <c r="O759" s="92">
        <f>IFERROR(IF('Company Details'!C765=(VLOOKUP(Transaction!F759,'Customer Details'!$B$3:$D$32,2)),L759*M759/2,0),0)</f>
        <v>0</v>
      </c>
      <c r="P759" s="92">
        <f>IFERROR(IF('Company Details'!C765=(VLOOKUP(Transaction!F759,'Customer Details'!$B$3:$D$32,2)),L759*M759/2,0),0)</f>
        <v>0</v>
      </c>
      <c r="Q759" s="89">
        <f t="shared" si="47"/>
        <v>0</v>
      </c>
      <c r="R759" s="90">
        <f t="shared" si="48"/>
        <v>0</v>
      </c>
    </row>
    <row r="760" spans="1:18" x14ac:dyDescent="0.2">
      <c r="A760" s="73" t="str">
        <f t="shared" si="45"/>
        <v>-</v>
      </c>
      <c r="B760" s="73">
        <v>759</v>
      </c>
      <c r="C760" s="121"/>
      <c r="D760" s="9"/>
      <c r="E760" s="10"/>
      <c r="F760" s="11"/>
      <c r="G760" s="9"/>
      <c r="H760" s="86" t="str">
        <f>IFERROR(VLOOKUP(G760,'Service Details'!$D$5:$F$21,2,TRUE),"")</f>
        <v/>
      </c>
      <c r="I760" s="12"/>
      <c r="J760" s="13"/>
      <c r="K760" s="89">
        <f t="shared" si="46"/>
        <v>0</v>
      </c>
      <c r="L760" s="90">
        <v>0</v>
      </c>
      <c r="M760" s="91">
        <f>IFERROR(IF('Company Details'!$C$9="Yes",(VLOOKUP(Transaction!G760,'Service Details'!$D$5:$F$29,3)),0%),0)</f>
        <v>0</v>
      </c>
      <c r="N760" s="89">
        <f>IFERROR(IF('Company Details'!C766=(VLOOKUP(Transaction!F760,'Customer Details'!$B$3:$D$32,2)),0,L760*M760),0)</f>
        <v>0</v>
      </c>
      <c r="O760" s="92">
        <f>IFERROR(IF('Company Details'!C766=(VLOOKUP(Transaction!F760,'Customer Details'!$B$3:$D$32,2)),L760*M760/2,0),0)</f>
        <v>0</v>
      </c>
      <c r="P760" s="92">
        <f>IFERROR(IF('Company Details'!C766=(VLOOKUP(Transaction!F760,'Customer Details'!$B$3:$D$32,2)),L760*M760/2,0),0)</f>
        <v>0</v>
      </c>
      <c r="Q760" s="89">
        <f t="shared" si="47"/>
        <v>0</v>
      </c>
      <c r="R760" s="90">
        <f t="shared" si="48"/>
        <v>0</v>
      </c>
    </row>
    <row r="761" spans="1:18" x14ac:dyDescent="0.2">
      <c r="A761" s="73" t="str">
        <f t="shared" si="45"/>
        <v>-</v>
      </c>
      <c r="B761" s="73">
        <v>760</v>
      </c>
      <c r="C761" s="121"/>
      <c r="D761" s="9"/>
      <c r="E761" s="10"/>
      <c r="F761" s="11"/>
      <c r="G761" s="9"/>
      <c r="H761" s="86" t="str">
        <f>IFERROR(VLOOKUP(G761,'Service Details'!$D$5:$F$21,2,TRUE),"")</f>
        <v/>
      </c>
      <c r="I761" s="12"/>
      <c r="J761" s="13"/>
      <c r="K761" s="89">
        <f t="shared" si="46"/>
        <v>0</v>
      </c>
      <c r="L761" s="90">
        <v>0</v>
      </c>
      <c r="M761" s="91">
        <f>IFERROR(IF('Company Details'!$C$9="Yes",(VLOOKUP(Transaction!G761,'Service Details'!$D$5:$F$29,3)),0%),0)</f>
        <v>0</v>
      </c>
      <c r="N761" s="89">
        <f>IFERROR(IF('Company Details'!C767=(VLOOKUP(Transaction!F761,'Customer Details'!$B$3:$D$32,2)),0,L761*M761),0)</f>
        <v>0</v>
      </c>
      <c r="O761" s="92">
        <f>IFERROR(IF('Company Details'!C767=(VLOOKUP(Transaction!F761,'Customer Details'!$B$3:$D$32,2)),L761*M761/2,0),0)</f>
        <v>0</v>
      </c>
      <c r="P761" s="92">
        <f>IFERROR(IF('Company Details'!C767=(VLOOKUP(Transaction!F761,'Customer Details'!$B$3:$D$32,2)),L761*M761/2,0),0)</f>
        <v>0</v>
      </c>
      <c r="Q761" s="89">
        <f t="shared" si="47"/>
        <v>0</v>
      </c>
      <c r="R761" s="90">
        <f t="shared" si="48"/>
        <v>0</v>
      </c>
    </row>
    <row r="762" spans="1:18" x14ac:dyDescent="0.2">
      <c r="A762" s="73" t="str">
        <f t="shared" si="45"/>
        <v>-</v>
      </c>
      <c r="B762" s="73">
        <v>761</v>
      </c>
      <c r="C762" s="121"/>
      <c r="D762" s="9"/>
      <c r="E762" s="10"/>
      <c r="F762" s="11"/>
      <c r="G762" s="9"/>
      <c r="H762" s="86" t="str">
        <f>IFERROR(VLOOKUP(G762,'Service Details'!$D$5:$F$21,2,TRUE),"")</f>
        <v/>
      </c>
      <c r="I762" s="12"/>
      <c r="J762" s="13"/>
      <c r="K762" s="89">
        <f t="shared" si="46"/>
        <v>0</v>
      </c>
      <c r="L762" s="90">
        <v>0</v>
      </c>
      <c r="M762" s="91">
        <f>IFERROR(IF('Company Details'!$C$9="Yes",(VLOOKUP(Transaction!G762,'Service Details'!$D$5:$F$29,3)),0%),0)</f>
        <v>0</v>
      </c>
      <c r="N762" s="89">
        <f>IFERROR(IF('Company Details'!C768=(VLOOKUP(Transaction!F762,'Customer Details'!$B$3:$D$32,2)),0,L762*M762),0)</f>
        <v>0</v>
      </c>
      <c r="O762" s="92">
        <f>IFERROR(IF('Company Details'!C768=(VLOOKUP(Transaction!F762,'Customer Details'!$B$3:$D$32,2)),L762*M762/2,0),0)</f>
        <v>0</v>
      </c>
      <c r="P762" s="92">
        <f>IFERROR(IF('Company Details'!C768=(VLOOKUP(Transaction!F762,'Customer Details'!$B$3:$D$32,2)),L762*M762/2,0),0)</f>
        <v>0</v>
      </c>
      <c r="Q762" s="89">
        <f t="shared" si="47"/>
        <v>0</v>
      </c>
      <c r="R762" s="90">
        <f t="shared" si="48"/>
        <v>0</v>
      </c>
    </row>
    <row r="763" spans="1:18" x14ac:dyDescent="0.2">
      <c r="A763" s="73" t="str">
        <f t="shared" si="45"/>
        <v>-</v>
      </c>
      <c r="B763" s="73">
        <v>762</v>
      </c>
      <c r="C763" s="121"/>
      <c r="D763" s="9"/>
      <c r="E763" s="10"/>
      <c r="F763" s="11"/>
      <c r="G763" s="9"/>
      <c r="H763" s="86" t="str">
        <f>IFERROR(VLOOKUP(G763,'Service Details'!$D$5:$F$21,2,TRUE),"")</f>
        <v/>
      </c>
      <c r="I763" s="12"/>
      <c r="J763" s="13"/>
      <c r="K763" s="89">
        <f t="shared" si="46"/>
        <v>0</v>
      </c>
      <c r="L763" s="90">
        <v>0</v>
      </c>
      <c r="M763" s="91">
        <f>IFERROR(IF('Company Details'!$C$9="Yes",(VLOOKUP(Transaction!G763,'Service Details'!$D$5:$F$29,3)),0%),0)</f>
        <v>0</v>
      </c>
      <c r="N763" s="89">
        <f>IFERROR(IF('Company Details'!C769=(VLOOKUP(Transaction!F763,'Customer Details'!$B$3:$D$32,2)),0,L763*M763),0)</f>
        <v>0</v>
      </c>
      <c r="O763" s="92">
        <f>IFERROR(IF('Company Details'!C769=(VLOOKUP(Transaction!F763,'Customer Details'!$B$3:$D$32,2)),L763*M763/2,0),0)</f>
        <v>0</v>
      </c>
      <c r="P763" s="92">
        <f>IFERROR(IF('Company Details'!C769=(VLOOKUP(Transaction!F763,'Customer Details'!$B$3:$D$32,2)),L763*M763/2,0),0)</f>
        <v>0</v>
      </c>
      <c r="Q763" s="89">
        <f t="shared" si="47"/>
        <v>0</v>
      </c>
      <c r="R763" s="90">
        <f t="shared" si="48"/>
        <v>0</v>
      </c>
    </row>
    <row r="764" spans="1:18" x14ac:dyDescent="0.2">
      <c r="A764" s="73" t="str">
        <f t="shared" si="45"/>
        <v>-</v>
      </c>
      <c r="B764" s="73">
        <v>763</v>
      </c>
      <c r="C764" s="121"/>
      <c r="D764" s="9"/>
      <c r="E764" s="10"/>
      <c r="F764" s="11"/>
      <c r="G764" s="9"/>
      <c r="H764" s="86" t="str">
        <f>IFERROR(VLOOKUP(G764,'Service Details'!$D$5:$F$21,2,TRUE),"")</f>
        <v/>
      </c>
      <c r="I764" s="12"/>
      <c r="J764" s="13"/>
      <c r="K764" s="89">
        <f t="shared" si="46"/>
        <v>0</v>
      </c>
      <c r="L764" s="90">
        <v>0</v>
      </c>
      <c r="M764" s="91">
        <f>IFERROR(IF('Company Details'!$C$9="Yes",(VLOOKUP(Transaction!G764,'Service Details'!$D$5:$F$29,3)),0%),0)</f>
        <v>0</v>
      </c>
      <c r="N764" s="89">
        <f>IFERROR(IF('Company Details'!C770=(VLOOKUP(Transaction!F764,'Customer Details'!$B$3:$D$32,2)),0,L764*M764),0)</f>
        <v>0</v>
      </c>
      <c r="O764" s="92">
        <f>IFERROR(IF('Company Details'!C770=(VLOOKUP(Transaction!F764,'Customer Details'!$B$3:$D$32,2)),L764*M764/2,0),0)</f>
        <v>0</v>
      </c>
      <c r="P764" s="92">
        <f>IFERROR(IF('Company Details'!C770=(VLOOKUP(Transaction!F764,'Customer Details'!$B$3:$D$32,2)),L764*M764/2,0),0)</f>
        <v>0</v>
      </c>
      <c r="Q764" s="89">
        <f t="shared" si="47"/>
        <v>0</v>
      </c>
      <c r="R764" s="90">
        <f t="shared" si="48"/>
        <v>0</v>
      </c>
    </row>
    <row r="765" spans="1:18" x14ac:dyDescent="0.2">
      <c r="A765" s="73" t="str">
        <f t="shared" si="45"/>
        <v>-</v>
      </c>
      <c r="B765" s="73">
        <v>764</v>
      </c>
      <c r="C765" s="121"/>
      <c r="D765" s="9"/>
      <c r="E765" s="10"/>
      <c r="F765" s="11"/>
      <c r="G765" s="9"/>
      <c r="H765" s="86" t="str">
        <f>IFERROR(VLOOKUP(G765,'Service Details'!$D$5:$F$21,2,TRUE),"")</f>
        <v/>
      </c>
      <c r="I765" s="12"/>
      <c r="J765" s="13"/>
      <c r="K765" s="89">
        <f t="shared" si="46"/>
        <v>0</v>
      </c>
      <c r="L765" s="90">
        <v>0</v>
      </c>
      <c r="M765" s="91">
        <f>IFERROR(IF('Company Details'!$C$9="Yes",(VLOOKUP(Transaction!G765,'Service Details'!$D$5:$F$29,3)),0%),0)</f>
        <v>0</v>
      </c>
      <c r="N765" s="89">
        <f>IFERROR(IF('Company Details'!C771=(VLOOKUP(Transaction!F765,'Customer Details'!$B$3:$D$32,2)),0,L765*M765),0)</f>
        <v>0</v>
      </c>
      <c r="O765" s="92">
        <f>IFERROR(IF('Company Details'!C771=(VLOOKUP(Transaction!F765,'Customer Details'!$B$3:$D$32,2)),L765*M765/2,0),0)</f>
        <v>0</v>
      </c>
      <c r="P765" s="92">
        <f>IFERROR(IF('Company Details'!C771=(VLOOKUP(Transaction!F765,'Customer Details'!$B$3:$D$32,2)),L765*M765/2,0),0)</f>
        <v>0</v>
      </c>
      <c r="Q765" s="89">
        <f t="shared" si="47"/>
        <v>0</v>
      </c>
      <c r="R765" s="90">
        <f t="shared" si="48"/>
        <v>0</v>
      </c>
    </row>
    <row r="766" spans="1:18" x14ac:dyDescent="0.2">
      <c r="A766" s="73" t="str">
        <f t="shared" si="45"/>
        <v>-</v>
      </c>
      <c r="B766" s="73">
        <v>765</v>
      </c>
      <c r="C766" s="121"/>
      <c r="D766" s="9"/>
      <c r="E766" s="10"/>
      <c r="F766" s="11"/>
      <c r="G766" s="9"/>
      <c r="H766" s="86" t="str">
        <f>IFERROR(VLOOKUP(G766,'Service Details'!$D$5:$F$21,2,TRUE),"")</f>
        <v/>
      </c>
      <c r="I766" s="12"/>
      <c r="J766" s="13"/>
      <c r="K766" s="89">
        <f t="shared" si="46"/>
        <v>0</v>
      </c>
      <c r="L766" s="90">
        <v>0</v>
      </c>
      <c r="M766" s="91">
        <f>IFERROR(IF('Company Details'!$C$9="Yes",(VLOOKUP(Transaction!G766,'Service Details'!$D$5:$F$29,3)),0%),0)</f>
        <v>0</v>
      </c>
      <c r="N766" s="89">
        <f>IFERROR(IF('Company Details'!C772=(VLOOKUP(Transaction!F766,'Customer Details'!$B$3:$D$32,2)),0,L766*M766),0)</f>
        <v>0</v>
      </c>
      <c r="O766" s="92">
        <f>IFERROR(IF('Company Details'!C772=(VLOOKUP(Transaction!F766,'Customer Details'!$B$3:$D$32,2)),L766*M766/2,0),0)</f>
        <v>0</v>
      </c>
      <c r="P766" s="92">
        <f>IFERROR(IF('Company Details'!C772=(VLOOKUP(Transaction!F766,'Customer Details'!$B$3:$D$32,2)),L766*M766/2,0),0)</f>
        <v>0</v>
      </c>
      <c r="Q766" s="89">
        <f t="shared" si="47"/>
        <v>0</v>
      </c>
      <c r="R766" s="90">
        <f t="shared" si="48"/>
        <v>0</v>
      </c>
    </row>
    <row r="767" spans="1:18" x14ac:dyDescent="0.2">
      <c r="A767" s="73" t="str">
        <f t="shared" si="45"/>
        <v>-</v>
      </c>
      <c r="B767" s="73">
        <v>766</v>
      </c>
      <c r="C767" s="121"/>
      <c r="D767" s="9"/>
      <c r="E767" s="10"/>
      <c r="F767" s="11"/>
      <c r="G767" s="9"/>
      <c r="H767" s="86" t="str">
        <f>IFERROR(VLOOKUP(G767,'Service Details'!$D$5:$F$21,2,TRUE),"")</f>
        <v/>
      </c>
      <c r="I767" s="12"/>
      <c r="J767" s="13"/>
      <c r="K767" s="89">
        <f t="shared" si="46"/>
        <v>0</v>
      </c>
      <c r="L767" s="90">
        <v>0</v>
      </c>
      <c r="M767" s="91">
        <f>IFERROR(IF('Company Details'!$C$9="Yes",(VLOOKUP(Transaction!G767,'Service Details'!$D$5:$F$29,3)),0%),0)</f>
        <v>0</v>
      </c>
      <c r="N767" s="89">
        <f>IFERROR(IF('Company Details'!C773=(VLOOKUP(Transaction!F767,'Customer Details'!$B$3:$D$32,2)),0,L767*M767),0)</f>
        <v>0</v>
      </c>
      <c r="O767" s="92">
        <f>IFERROR(IF('Company Details'!C773=(VLOOKUP(Transaction!F767,'Customer Details'!$B$3:$D$32,2)),L767*M767/2,0),0)</f>
        <v>0</v>
      </c>
      <c r="P767" s="92">
        <f>IFERROR(IF('Company Details'!C773=(VLOOKUP(Transaction!F767,'Customer Details'!$B$3:$D$32,2)),L767*M767/2,0),0)</f>
        <v>0</v>
      </c>
      <c r="Q767" s="89">
        <f t="shared" si="47"/>
        <v>0</v>
      </c>
      <c r="R767" s="90">
        <f t="shared" si="48"/>
        <v>0</v>
      </c>
    </row>
    <row r="768" spans="1:18" x14ac:dyDescent="0.2">
      <c r="A768" s="73" t="str">
        <f t="shared" si="45"/>
        <v>-</v>
      </c>
      <c r="B768" s="73">
        <v>767</v>
      </c>
      <c r="C768" s="121"/>
      <c r="D768" s="9"/>
      <c r="E768" s="10"/>
      <c r="F768" s="11"/>
      <c r="G768" s="9"/>
      <c r="H768" s="86" t="str">
        <f>IFERROR(VLOOKUP(G768,'Service Details'!$D$5:$F$21,2,TRUE),"")</f>
        <v/>
      </c>
      <c r="I768" s="12"/>
      <c r="J768" s="13"/>
      <c r="K768" s="89">
        <f t="shared" si="46"/>
        <v>0</v>
      </c>
      <c r="L768" s="90">
        <v>0</v>
      </c>
      <c r="M768" s="91">
        <f>IFERROR(IF('Company Details'!$C$9="Yes",(VLOOKUP(Transaction!G768,'Service Details'!$D$5:$F$29,3)),0%),0)</f>
        <v>0</v>
      </c>
      <c r="N768" s="89">
        <f>IFERROR(IF('Company Details'!C774=(VLOOKUP(Transaction!F768,'Customer Details'!$B$3:$D$32,2)),0,L768*M768),0)</f>
        <v>0</v>
      </c>
      <c r="O768" s="92">
        <f>IFERROR(IF('Company Details'!C774=(VLOOKUP(Transaction!F768,'Customer Details'!$B$3:$D$32,2)),L768*M768/2,0),0)</f>
        <v>0</v>
      </c>
      <c r="P768" s="92">
        <f>IFERROR(IF('Company Details'!C774=(VLOOKUP(Transaction!F768,'Customer Details'!$B$3:$D$32,2)),L768*M768/2,0),0)</f>
        <v>0</v>
      </c>
      <c r="Q768" s="89">
        <f t="shared" si="47"/>
        <v>0</v>
      </c>
      <c r="R768" s="90">
        <f t="shared" si="48"/>
        <v>0</v>
      </c>
    </row>
    <row r="769" spans="1:18" x14ac:dyDescent="0.2">
      <c r="A769" s="73" t="str">
        <f t="shared" si="45"/>
        <v>-</v>
      </c>
      <c r="B769" s="73">
        <v>768</v>
      </c>
      <c r="C769" s="121"/>
      <c r="D769" s="9"/>
      <c r="E769" s="10"/>
      <c r="F769" s="11"/>
      <c r="G769" s="9"/>
      <c r="H769" s="86" t="str">
        <f>IFERROR(VLOOKUP(G769,'Service Details'!$D$5:$F$21,2,TRUE),"")</f>
        <v/>
      </c>
      <c r="I769" s="12"/>
      <c r="J769" s="13"/>
      <c r="K769" s="89">
        <f t="shared" si="46"/>
        <v>0</v>
      </c>
      <c r="L769" s="90">
        <v>0</v>
      </c>
      <c r="M769" s="91">
        <f>IFERROR(IF('Company Details'!$C$9="Yes",(VLOOKUP(Transaction!G769,'Service Details'!$D$5:$F$29,3)),0%),0)</f>
        <v>0</v>
      </c>
      <c r="N769" s="89">
        <f>IFERROR(IF('Company Details'!C775=(VLOOKUP(Transaction!F769,'Customer Details'!$B$3:$D$32,2)),0,L769*M769),0)</f>
        <v>0</v>
      </c>
      <c r="O769" s="92">
        <f>IFERROR(IF('Company Details'!C775=(VLOOKUP(Transaction!F769,'Customer Details'!$B$3:$D$32,2)),L769*M769/2,0),0)</f>
        <v>0</v>
      </c>
      <c r="P769" s="92">
        <f>IFERROR(IF('Company Details'!C775=(VLOOKUP(Transaction!F769,'Customer Details'!$B$3:$D$32,2)),L769*M769/2,0),0)</f>
        <v>0</v>
      </c>
      <c r="Q769" s="89">
        <f t="shared" si="47"/>
        <v>0</v>
      </c>
      <c r="R769" s="90">
        <f t="shared" si="48"/>
        <v>0</v>
      </c>
    </row>
    <row r="770" spans="1:18" x14ac:dyDescent="0.2">
      <c r="A770" s="73" t="str">
        <f t="shared" ref="A770:A833" si="49">C770&amp;"-"&amp;D770</f>
        <v>-</v>
      </c>
      <c r="B770" s="73">
        <v>769</v>
      </c>
      <c r="C770" s="121"/>
      <c r="D770" s="9"/>
      <c r="E770" s="10"/>
      <c r="F770" s="11"/>
      <c r="G770" s="9"/>
      <c r="H770" s="86" t="str">
        <f>IFERROR(VLOOKUP(G770,'Service Details'!$D$5:$F$21,2,TRUE),"")</f>
        <v/>
      </c>
      <c r="I770" s="12"/>
      <c r="J770" s="13"/>
      <c r="K770" s="89">
        <f t="shared" si="46"/>
        <v>0</v>
      </c>
      <c r="L770" s="90">
        <v>0</v>
      </c>
      <c r="M770" s="91">
        <f>IFERROR(IF('Company Details'!$C$9="Yes",(VLOOKUP(Transaction!G770,'Service Details'!$D$5:$F$29,3)),0%),0)</f>
        <v>0</v>
      </c>
      <c r="N770" s="89">
        <f>IFERROR(IF('Company Details'!C776=(VLOOKUP(Transaction!F770,'Customer Details'!$B$3:$D$32,2)),0,L770*M770),0)</f>
        <v>0</v>
      </c>
      <c r="O770" s="92">
        <f>IFERROR(IF('Company Details'!C776=(VLOOKUP(Transaction!F770,'Customer Details'!$B$3:$D$32,2)),L770*M770/2,0),0)</f>
        <v>0</v>
      </c>
      <c r="P770" s="92">
        <f>IFERROR(IF('Company Details'!C776=(VLOOKUP(Transaction!F770,'Customer Details'!$B$3:$D$32,2)),L770*M770/2,0),0)</f>
        <v>0</v>
      </c>
      <c r="Q770" s="89">
        <f t="shared" si="47"/>
        <v>0</v>
      </c>
      <c r="R770" s="90">
        <f t="shared" si="48"/>
        <v>0</v>
      </c>
    </row>
    <row r="771" spans="1:18" x14ac:dyDescent="0.2">
      <c r="A771" s="73" t="str">
        <f t="shared" si="49"/>
        <v>-</v>
      </c>
      <c r="B771" s="73">
        <v>770</v>
      </c>
      <c r="C771" s="121"/>
      <c r="D771" s="9"/>
      <c r="E771" s="10"/>
      <c r="F771" s="11"/>
      <c r="G771" s="9"/>
      <c r="H771" s="86" t="str">
        <f>IFERROR(VLOOKUP(G771,'Service Details'!$D$5:$F$21,2,TRUE),"")</f>
        <v/>
      </c>
      <c r="I771" s="12"/>
      <c r="J771" s="13"/>
      <c r="K771" s="89">
        <f t="shared" ref="K771:K834" si="50">+I771*J771</f>
        <v>0</v>
      </c>
      <c r="L771" s="90">
        <v>0</v>
      </c>
      <c r="M771" s="91">
        <f>IFERROR(IF('Company Details'!$C$9="Yes",(VLOOKUP(Transaction!G771,'Service Details'!$D$5:$F$29,3)),0%),0)</f>
        <v>0</v>
      </c>
      <c r="N771" s="89">
        <f>IFERROR(IF('Company Details'!C777=(VLOOKUP(Transaction!F771,'Customer Details'!$B$3:$D$32,2)),0,L771*M771),0)</f>
        <v>0</v>
      </c>
      <c r="O771" s="92">
        <f>IFERROR(IF('Company Details'!C777=(VLOOKUP(Transaction!F771,'Customer Details'!$B$3:$D$32,2)),L771*M771/2,0),0)</f>
        <v>0</v>
      </c>
      <c r="P771" s="92">
        <f>IFERROR(IF('Company Details'!C777=(VLOOKUP(Transaction!F771,'Customer Details'!$B$3:$D$32,2)),L771*M771/2,0),0)</f>
        <v>0</v>
      </c>
      <c r="Q771" s="89">
        <f t="shared" ref="Q771:Q834" si="51">+N771+O771+P771</f>
        <v>0</v>
      </c>
      <c r="R771" s="90">
        <f t="shared" ref="R771:R834" si="52">+L771+Q771</f>
        <v>0</v>
      </c>
    </row>
    <row r="772" spans="1:18" x14ac:dyDescent="0.2">
      <c r="A772" s="73" t="str">
        <f t="shared" si="49"/>
        <v>-</v>
      </c>
      <c r="B772" s="73">
        <v>771</v>
      </c>
      <c r="C772" s="121"/>
      <c r="D772" s="9"/>
      <c r="E772" s="10"/>
      <c r="F772" s="11"/>
      <c r="G772" s="9"/>
      <c r="H772" s="86" t="str">
        <f>IFERROR(VLOOKUP(G772,'Service Details'!$D$5:$F$21,2,TRUE),"")</f>
        <v/>
      </c>
      <c r="I772" s="12"/>
      <c r="J772" s="13"/>
      <c r="K772" s="89">
        <f t="shared" si="50"/>
        <v>0</v>
      </c>
      <c r="L772" s="90">
        <v>0</v>
      </c>
      <c r="M772" s="91">
        <f>IFERROR(IF('Company Details'!$C$9="Yes",(VLOOKUP(Transaction!G772,'Service Details'!$D$5:$F$29,3)),0%),0)</f>
        <v>0</v>
      </c>
      <c r="N772" s="89">
        <f>IFERROR(IF('Company Details'!C778=(VLOOKUP(Transaction!F772,'Customer Details'!$B$3:$D$32,2)),0,L772*M772),0)</f>
        <v>0</v>
      </c>
      <c r="O772" s="92">
        <f>IFERROR(IF('Company Details'!C778=(VLOOKUP(Transaction!F772,'Customer Details'!$B$3:$D$32,2)),L772*M772/2,0),0)</f>
        <v>0</v>
      </c>
      <c r="P772" s="92">
        <f>IFERROR(IF('Company Details'!C778=(VLOOKUP(Transaction!F772,'Customer Details'!$B$3:$D$32,2)),L772*M772/2,0),0)</f>
        <v>0</v>
      </c>
      <c r="Q772" s="89">
        <f t="shared" si="51"/>
        <v>0</v>
      </c>
      <c r="R772" s="90">
        <f t="shared" si="52"/>
        <v>0</v>
      </c>
    </row>
    <row r="773" spans="1:18" x14ac:dyDescent="0.2">
      <c r="A773" s="73" t="str">
        <f t="shared" si="49"/>
        <v>-</v>
      </c>
      <c r="B773" s="73">
        <v>772</v>
      </c>
      <c r="C773" s="121"/>
      <c r="D773" s="9"/>
      <c r="E773" s="10"/>
      <c r="F773" s="11"/>
      <c r="G773" s="9"/>
      <c r="H773" s="86" t="str">
        <f>IFERROR(VLOOKUP(G773,'Service Details'!$D$5:$F$21,2,TRUE),"")</f>
        <v/>
      </c>
      <c r="I773" s="12"/>
      <c r="J773" s="13"/>
      <c r="K773" s="89">
        <f t="shared" si="50"/>
        <v>0</v>
      </c>
      <c r="L773" s="90">
        <v>0</v>
      </c>
      <c r="M773" s="91">
        <f>IFERROR(IF('Company Details'!$C$9="Yes",(VLOOKUP(Transaction!G773,'Service Details'!$D$5:$F$29,3)),0%),0)</f>
        <v>0</v>
      </c>
      <c r="N773" s="89">
        <f>IFERROR(IF('Company Details'!C779=(VLOOKUP(Transaction!F773,'Customer Details'!$B$3:$D$32,2)),0,L773*M773),0)</f>
        <v>0</v>
      </c>
      <c r="O773" s="92">
        <f>IFERROR(IF('Company Details'!C779=(VLOOKUP(Transaction!F773,'Customer Details'!$B$3:$D$32,2)),L773*M773/2,0),0)</f>
        <v>0</v>
      </c>
      <c r="P773" s="92">
        <f>IFERROR(IF('Company Details'!C779=(VLOOKUP(Transaction!F773,'Customer Details'!$B$3:$D$32,2)),L773*M773/2,0),0)</f>
        <v>0</v>
      </c>
      <c r="Q773" s="89">
        <f t="shared" si="51"/>
        <v>0</v>
      </c>
      <c r="R773" s="90">
        <f t="shared" si="52"/>
        <v>0</v>
      </c>
    </row>
    <row r="774" spans="1:18" x14ac:dyDescent="0.2">
      <c r="A774" s="73" t="str">
        <f t="shared" si="49"/>
        <v>-</v>
      </c>
      <c r="B774" s="73">
        <v>773</v>
      </c>
      <c r="C774" s="121"/>
      <c r="D774" s="9"/>
      <c r="E774" s="10"/>
      <c r="F774" s="11"/>
      <c r="G774" s="9"/>
      <c r="H774" s="86" t="str">
        <f>IFERROR(VLOOKUP(G774,'Service Details'!$D$5:$F$21,2,TRUE),"")</f>
        <v/>
      </c>
      <c r="I774" s="12"/>
      <c r="J774" s="13"/>
      <c r="K774" s="89">
        <f t="shared" si="50"/>
        <v>0</v>
      </c>
      <c r="L774" s="90">
        <v>0</v>
      </c>
      <c r="M774" s="91">
        <f>IFERROR(IF('Company Details'!$C$9="Yes",(VLOOKUP(Transaction!G774,'Service Details'!$D$5:$F$29,3)),0%),0)</f>
        <v>0</v>
      </c>
      <c r="N774" s="89">
        <f>IFERROR(IF('Company Details'!C780=(VLOOKUP(Transaction!F774,'Customer Details'!$B$3:$D$32,2)),0,L774*M774),0)</f>
        <v>0</v>
      </c>
      <c r="O774" s="92">
        <f>IFERROR(IF('Company Details'!C780=(VLOOKUP(Transaction!F774,'Customer Details'!$B$3:$D$32,2)),L774*M774/2,0),0)</f>
        <v>0</v>
      </c>
      <c r="P774" s="92">
        <f>IFERROR(IF('Company Details'!C780=(VLOOKUP(Transaction!F774,'Customer Details'!$B$3:$D$32,2)),L774*M774/2,0),0)</f>
        <v>0</v>
      </c>
      <c r="Q774" s="89">
        <f t="shared" si="51"/>
        <v>0</v>
      </c>
      <c r="R774" s="90">
        <f t="shared" si="52"/>
        <v>0</v>
      </c>
    </row>
    <row r="775" spans="1:18" x14ac:dyDescent="0.2">
      <c r="A775" s="73" t="str">
        <f t="shared" si="49"/>
        <v>-</v>
      </c>
      <c r="B775" s="73">
        <v>774</v>
      </c>
      <c r="C775" s="121"/>
      <c r="D775" s="9"/>
      <c r="E775" s="10"/>
      <c r="F775" s="11"/>
      <c r="G775" s="9"/>
      <c r="H775" s="86" t="str">
        <f>IFERROR(VLOOKUP(G775,'Service Details'!$D$5:$F$21,2,TRUE),"")</f>
        <v/>
      </c>
      <c r="I775" s="12"/>
      <c r="J775" s="13"/>
      <c r="K775" s="89">
        <f t="shared" si="50"/>
        <v>0</v>
      </c>
      <c r="L775" s="90">
        <v>0</v>
      </c>
      <c r="M775" s="91">
        <f>IFERROR(IF('Company Details'!$C$9="Yes",(VLOOKUP(Transaction!G775,'Service Details'!$D$5:$F$29,3)),0%),0)</f>
        <v>0</v>
      </c>
      <c r="N775" s="89">
        <f>IFERROR(IF('Company Details'!C781=(VLOOKUP(Transaction!F775,'Customer Details'!$B$3:$D$32,2)),0,L775*M775),0)</f>
        <v>0</v>
      </c>
      <c r="O775" s="92">
        <f>IFERROR(IF('Company Details'!C781=(VLOOKUP(Transaction!F775,'Customer Details'!$B$3:$D$32,2)),L775*M775/2,0),0)</f>
        <v>0</v>
      </c>
      <c r="P775" s="92">
        <f>IFERROR(IF('Company Details'!C781=(VLOOKUP(Transaction!F775,'Customer Details'!$B$3:$D$32,2)),L775*M775/2,0),0)</f>
        <v>0</v>
      </c>
      <c r="Q775" s="89">
        <f t="shared" si="51"/>
        <v>0</v>
      </c>
      <c r="R775" s="90">
        <f t="shared" si="52"/>
        <v>0</v>
      </c>
    </row>
    <row r="776" spans="1:18" x14ac:dyDescent="0.2">
      <c r="A776" s="73" t="str">
        <f t="shared" si="49"/>
        <v>-</v>
      </c>
      <c r="B776" s="73">
        <v>775</v>
      </c>
      <c r="C776" s="121"/>
      <c r="D776" s="9"/>
      <c r="E776" s="10"/>
      <c r="F776" s="11"/>
      <c r="G776" s="9"/>
      <c r="H776" s="86" t="str">
        <f>IFERROR(VLOOKUP(G776,'Service Details'!$D$5:$F$21,2,TRUE),"")</f>
        <v/>
      </c>
      <c r="I776" s="12"/>
      <c r="J776" s="13"/>
      <c r="K776" s="89">
        <f t="shared" si="50"/>
        <v>0</v>
      </c>
      <c r="L776" s="90">
        <v>0</v>
      </c>
      <c r="M776" s="91">
        <f>IFERROR(IF('Company Details'!$C$9="Yes",(VLOOKUP(Transaction!G776,'Service Details'!$D$5:$F$29,3)),0%),0)</f>
        <v>0</v>
      </c>
      <c r="N776" s="89">
        <f>IFERROR(IF('Company Details'!C782=(VLOOKUP(Transaction!F776,'Customer Details'!$B$3:$D$32,2)),0,L776*M776),0)</f>
        <v>0</v>
      </c>
      <c r="O776" s="92">
        <f>IFERROR(IF('Company Details'!C782=(VLOOKUP(Transaction!F776,'Customer Details'!$B$3:$D$32,2)),L776*M776/2,0),0)</f>
        <v>0</v>
      </c>
      <c r="P776" s="92">
        <f>IFERROR(IF('Company Details'!C782=(VLOOKUP(Transaction!F776,'Customer Details'!$B$3:$D$32,2)),L776*M776/2,0),0)</f>
        <v>0</v>
      </c>
      <c r="Q776" s="89">
        <f t="shared" si="51"/>
        <v>0</v>
      </c>
      <c r="R776" s="90">
        <f t="shared" si="52"/>
        <v>0</v>
      </c>
    </row>
    <row r="777" spans="1:18" x14ac:dyDescent="0.2">
      <c r="A777" s="73" t="str">
        <f t="shared" si="49"/>
        <v>-</v>
      </c>
      <c r="B777" s="73">
        <v>776</v>
      </c>
      <c r="C777" s="121"/>
      <c r="D777" s="9"/>
      <c r="E777" s="10"/>
      <c r="F777" s="11"/>
      <c r="G777" s="9"/>
      <c r="H777" s="86" t="str">
        <f>IFERROR(VLOOKUP(G777,'Service Details'!$D$5:$F$21,2,TRUE),"")</f>
        <v/>
      </c>
      <c r="I777" s="12"/>
      <c r="J777" s="13"/>
      <c r="K777" s="89">
        <f t="shared" si="50"/>
        <v>0</v>
      </c>
      <c r="L777" s="90">
        <v>0</v>
      </c>
      <c r="M777" s="91">
        <f>IFERROR(IF('Company Details'!$C$9="Yes",(VLOOKUP(Transaction!G777,'Service Details'!$D$5:$F$29,3)),0%),0)</f>
        <v>0</v>
      </c>
      <c r="N777" s="89">
        <f>IFERROR(IF('Company Details'!C783=(VLOOKUP(Transaction!F777,'Customer Details'!$B$3:$D$32,2)),0,L777*M777),0)</f>
        <v>0</v>
      </c>
      <c r="O777" s="92">
        <f>IFERROR(IF('Company Details'!C783=(VLOOKUP(Transaction!F777,'Customer Details'!$B$3:$D$32,2)),L777*M777/2,0),0)</f>
        <v>0</v>
      </c>
      <c r="P777" s="92">
        <f>IFERROR(IF('Company Details'!C783=(VLOOKUP(Transaction!F777,'Customer Details'!$B$3:$D$32,2)),L777*M777/2,0),0)</f>
        <v>0</v>
      </c>
      <c r="Q777" s="89">
        <f t="shared" si="51"/>
        <v>0</v>
      </c>
      <c r="R777" s="90">
        <f t="shared" si="52"/>
        <v>0</v>
      </c>
    </row>
    <row r="778" spans="1:18" x14ac:dyDescent="0.2">
      <c r="A778" s="73" t="str">
        <f t="shared" si="49"/>
        <v>-</v>
      </c>
      <c r="B778" s="73">
        <v>777</v>
      </c>
      <c r="C778" s="121"/>
      <c r="D778" s="9"/>
      <c r="E778" s="10"/>
      <c r="F778" s="11"/>
      <c r="G778" s="9"/>
      <c r="H778" s="86" t="str">
        <f>IFERROR(VLOOKUP(G778,'Service Details'!$D$5:$F$21,2,TRUE),"")</f>
        <v/>
      </c>
      <c r="I778" s="12"/>
      <c r="J778" s="13"/>
      <c r="K778" s="89">
        <f t="shared" si="50"/>
        <v>0</v>
      </c>
      <c r="L778" s="90">
        <v>0</v>
      </c>
      <c r="M778" s="91">
        <f>IFERROR(IF('Company Details'!$C$9="Yes",(VLOOKUP(Transaction!G778,'Service Details'!$D$5:$F$29,3)),0%),0)</f>
        <v>0</v>
      </c>
      <c r="N778" s="89">
        <f>IFERROR(IF('Company Details'!C784=(VLOOKUP(Transaction!F778,'Customer Details'!$B$3:$D$32,2)),0,L778*M778),0)</f>
        <v>0</v>
      </c>
      <c r="O778" s="92">
        <f>IFERROR(IF('Company Details'!C784=(VLOOKUP(Transaction!F778,'Customer Details'!$B$3:$D$32,2)),L778*M778/2,0),0)</f>
        <v>0</v>
      </c>
      <c r="P778" s="92">
        <f>IFERROR(IF('Company Details'!C784=(VLOOKUP(Transaction!F778,'Customer Details'!$B$3:$D$32,2)),L778*M778/2,0),0)</f>
        <v>0</v>
      </c>
      <c r="Q778" s="89">
        <f t="shared" si="51"/>
        <v>0</v>
      </c>
      <c r="R778" s="90">
        <f t="shared" si="52"/>
        <v>0</v>
      </c>
    </row>
    <row r="779" spans="1:18" x14ac:dyDescent="0.2">
      <c r="A779" s="73" t="str">
        <f t="shared" si="49"/>
        <v>-</v>
      </c>
      <c r="B779" s="73">
        <v>778</v>
      </c>
      <c r="C779" s="121"/>
      <c r="D779" s="9"/>
      <c r="E779" s="10"/>
      <c r="F779" s="11"/>
      <c r="G779" s="9"/>
      <c r="H779" s="86" t="str">
        <f>IFERROR(VLOOKUP(G779,'Service Details'!$D$5:$F$21,2,TRUE),"")</f>
        <v/>
      </c>
      <c r="I779" s="12"/>
      <c r="J779" s="13"/>
      <c r="K779" s="89">
        <f t="shared" si="50"/>
        <v>0</v>
      </c>
      <c r="L779" s="90">
        <v>0</v>
      </c>
      <c r="M779" s="91">
        <f>IFERROR(IF('Company Details'!$C$9="Yes",(VLOOKUP(Transaction!G779,'Service Details'!$D$5:$F$29,3)),0%),0)</f>
        <v>0</v>
      </c>
      <c r="N779" s="89">
        <f>IFERROR(IF('Company Details'!C785=(VLOOKUP(Transaction!F779,'Customer Details'!$B$3:$D$32,2)),0,L779*M779),0)</f>
        <v>0</v>
      </c>
      <c r="O779" s="92">
        <f>IFERROR(IF('Company Details'!C785=(VLOOKUP(Transaction!F779,'Customer Details'!$B$3:$D$32,2)),L779*M779/2,0),0)</f>
        <v>0</v>
      </c>
      <c r="P779" s="92">
        <f>IFERROR(IF('Company Details'!C785=(VLOOKUP(Transaction!F779,'Customer Details'!$B$3:$D$32,2)),L779*M779/2,0),0)</f>
        <v>0</v>
      </c>
      <c r="Q779" s="89">
        <f t="shared" si="51"/>
        <v>0</v>
      </c>
      <c r="R779" s="90">
        <f t="shared" si="52"/>
        <v>0</v>
      </c>
    </row>
    <row r="780" spans="1:18" x14ac:dyDescent="0.2">
      <c r="A780" s="73" t="str">
        <f t="shared" si="49"/>
        <v>-</v>
      </c>
      <c r="B780" s="73">
        <v>779</v>
      </c>
      <c r="C780" s="121"/>
      <c r="D780" s="9"/>
      <c r="E780" s="10"/>
      <c r="F780" s="11"/>
      <c r="G780" s="9"/>
      <c r="H780" s="86" t="str">
        <f>IFERROR(VLOOKUP(G780,'Service Details'!$D$5:$F$21,2,TRUE),"")</f>
        <v/>
      </c>
      <c r="I780" s="12"/>
      <c r="J780" s="13"/>
      <c r="K780" s="89">
        <f t="shared" si="50"/>
        <v>0</v>
      </c>
      <c r="L780" s="90">
        <v>0</v>
      </c>
      <c r="M780" s="91">
        <f>IFERROR(IF('Company Details'!$C$9="Yes",(VLOOKUP(Transaction!G780,'Service Details'!$D$5:$F$29,3)),0%),0)</f>
        <v>0</v>
      </c>
      <c r="N780" s="89">
        <f>IFERROR(IF('Company Details'!C786=(VLOOKUP(Transaction!F780,'Customer Details'!$B$3:$D$32,2)),0,L780*M780),0)</f>
        <v>0</v>
      </c>
      <c r="O780" s="92">
        <f>IFERROR(IF('Company Details'!C786=(VLOOKUP(Transaction!F780,'Customer Details'!$B$3:$D$32,2)),L780*M780/2,0),0)</f>
        <v>0</v>
      </c>
      <c r="P780" s="92">
        <f>IFERROR(IF('Company Details'!C786=(VLOOKUP(Transaction!F780,'Customer Details'!$B$3:$D$32,2)),L780*M780/2,0),0)</f>
        <v>0</v>
      </c>
      <c r="Q780" s="89">
        <f t="shared" si="51"/>
        <v>0</v>
      </c>
      <c r="R780" s="90">
        <f t="shared" si="52"/>
        <v>0</v>
      </c>
    </row>
    <row r="781" spans="1:18" x14ac:dyDescent="0.2">
      <c r="A781" s="73" t="str">
        <f t="shared" si="49"/>
        <v>-</v>
      </c>
      <c r="B781" s="73">
        <v>780</v>
      </c>
      <c r="C781" s="121"/>
      <c r="D781" s="9"/>
      <c r="E781" s="10"/>
      <c r="F781" s="11"/>
      <c r="G781" s="9"/>
      <c r="H781" s="86" t="str">
        <f>IFERROR(VLOOKUP(G781,'Service Details'!$D$5:$F$21,2,TRUE),"")</f>
        <v/>
      </c>
      <c r="I781" s="12"/>
      <c r="J781" s="13"/>
      <c r="K781" s="89">
        <f t="shared" si="50"/>
        <v>0</v>
      </c>
      <c r="L781" s="90">
        <v>0</v>
      </c>
      <c r="M781" s="91">
        <f>IFERROR(IF('Company Details'!$C$9="Yes",(VLOOKUP(Transaction!G781,'Service Details'!$D$5:$F$29,3)),0%),0)</f>
        <v>0</v>
      </c>
      <c r="N781" s="89">
        <f>IFERROR(IF('Company Details'!C787=(VLOOKUP(Transaction!F781,'Customer Details'!$B$3:$D$32,2)),0,L781*M781),0)</f>
        <v>0</v>
      </c>
      <c r="O781" s="92">
        <f>IFERROR(IF('Company Details'!C787=(VLOOKUP(Transaction!F781,'Customer Details'!$B$3:$D$32,2)),L781*M781/2,0),0)</f>
        <v>0</v>
      </c>
      <c r="P781" s="92">
        <f>IFERROR(IF('Company Details'!C787=(VLOOKUP(Transaction!F781,'Customer Details'!$B$3:$D$32,2)),L781*M781/2,0),0)</f>
        <v>0</v>
      </c>
      <c r="Q781" s="89">
        <f t="shared" si="51"/>
        <v>0</v>
      </c>
      <c r="R781" s="90">
        <f t="shared" si="52"/>
        <v>0</v>
      </c>
    </row>
    <row r="782" spans="1:18" x14ac:dyDescent="0.2">
      <c r="A782" s="73" t="str">
        <f t="shared" si="49"/>
        <v>-</v>
      </c>
      <c r="B782" s="73">
        <v>781</v>
      </c>
      <c r="C782" s="121"/>
      <c r="D782" s="9"/>
      <c r="E782" s="10"/>
      <c r="F782" s="11"/>
      <c r="G782" s="9"/>
      <c r="H782" s="86" t="str">
        <f>IFERROR(VLOOKUP(G782,'Service Details'!$D$5:$F$21,2,TRUE),"")</f>
        <v/>
      </c>
      <c r="I782" s="12"/>
      <c r="J782" s="13"/>
      <c r="K782" s="89">
        <f t="shared" si="50"/>
        <v>0</v>
      </c>
      <c r="L782" s="90">
        <v>0</v>
      </c>
      <c r="M782" s="91">
        <f>IFERROR(IF('Company Details'!$C$9="Yes",(VLOOKUP(Transaction!G782,'Service Details'!$D$5:$F$29,3)),0%),0)</f>
        <v>0</v>
      </c>
      <c r="N782" s="89">
        <f>IFERROR(IF('Company Details'!C788=(VLOOKUP(Transaction!F782,'Customer Details'!$B$3:$D$32,2)),0,L782*M782),0)</f>
        <v>0</v>
      </c>
      <c r="O782" s="92">
        <f>IFERROR(IF('Company Details'!C788=(VLOOKUP(Transaction!F782,'Customer Details'!$B$3:$D$32,2)),L782*M782/2,0),0)</f>
        <v>0</v>
      </c>
      <c r="P782" s="92">
        <f>IFERROR(IF('Company Details'!C788=(VLOOKUP(Transaction!F782,'Customer Details'!$B$3:$D$32,2)),L782*M782/2,0),0)</f>
        <v>0</v>
      </c>
      <c r="Q782" s="89">
        <f t="shared" si="51"/>
        <v>0</v>
      </c>
      <c r="R782" s="90">
        <f t="shared" si="52"/>
        <v>0</v>
      </c>
    </row>
    <row r="783" spans="1:18" x14ac:dyDescent="0.2">
      <c r="A783" s="73" t="str">
        <f t="shared" si="49"/>
        <v>-</v>
      </c>
      <c r="B783" s="73">
        <v>782</v>
      </c>
      <c r="C783" s="121"/>
      <c r="D783" s="9"/>
      <c r="E783" s="10"/>
      <c r="F783" s="11"/>
      <c r="G783" s="9"/>
      <c r="H783" s="86" t="str">
        <f>IFERROR(VLOOKUP(G783,'Service Details'!$D$5:$F$21,2,TRUE),"")</f>
        <v/>
      </c>
      <c r="I783" s="12"/>
      <c r="J783" s="13"/>
      <c r="K783" s="89">
        <f t="shared" si="50"/>
        <v>0</v>
      </c>
      <c r="L783" s="90">
        <v>0</v>
      </c>
      <c r="M783" s="91">
        <f>IFERROR(IF('Company Details'!$C$9="Yes",(VLOOKUP(Transaction!G783,'Service Details'!$D$5:$F$29,3)),0%),0)</f>
        <v>0</v>
      </c>
      <c r="N783" s="89">
        <f>IFERROR(IF('Company Details'!C789=(VLOOKUP(Transaction!F783,'Customer Details'!$B$3:$D$32,2)),0,L783*M783),0)</f>
        <v>0</v>
      </c>
      <c r="O783" s="92">
        <f>IFERROR(IF('Company Details'!C789=(VLOOKUP(Transaction!F783,'Customer Details'!$B$3:$D$32,2)),L783*M783/2,0),0)</f>
        <v>0</v>
      </c>
      <c r="P783" s="92">
        <f>IFERROR(IF('Company Details'!C789=(VLOOKUP(Transaction!F783,'Customer Details'!$B$3:$D$32,2)),L783*M783/2,0),0)</f>
        <v>0</v>
      </c>
      <c r="Q783" s="89">
        <f t="shared" si="51"/>
        <v>0</v>
      </c>
      <c r="R783" s="90">
        <f t="shared" si="52"/>
        <v>0</v>
      </c>
    </row>
    <row r="784" spans="1:18" x14ac:dyDescent="0.2">
      <c r="A784" s="73" t="str">
        <f t="shared" si="49"/>
        <v>-</v>
      </c>
      <c r="B784" s="73">
        <v>783</v>
      </c>
      <c r="C784" s="121"/>
      <c r="D784" s="9"/>
      <c r="E784" s="10"/>
      <c r="F784" s="11"/>
      <c r="G784" s="9"/>
      <c r="H784" s="86" t="str">
        <f>IFERROR(VLOOKUP(G784,'Service Details'!$D$5:$F$21,2,TRUE),"")</f>
        <v/>
      </c>
      <c r="I784" s="12"/>
      <c r="J784" s="13"/>
      <c r="K784" s="89">
        <f t="shared" si="50"/>
        <v>0</v>
      </c>
      <c r="L784" s="90">
        <v>0</v>
      </c>
      <c r="M784" s="91">
        <f>IFERROR(IF('Company Details'!$C$9="Yes",(VLOOKUP(Transaction!G784,'Service Details'!$D$5:$F$29,3)),0%),0)</f>
        <v>0</v>
      </c>
      <c r="N784" s="89">
        <f>IFERROR(IF('Company Details'!C790=(VLOOKUP(Transaction!F784,'Customer Details'!$B$3:$D$32,2)),0,L784*M784),0)</f>
        <v>0</v>
      </c>
      <c r="O784" s="92">
        <f>IFERROR(IF('Company Details'!C790=(VLOOKUP(Transaction!F784,'Customer Details'!$B$3:$D$32,2)),L784*M784/2,0),0)</f>
        <v>0</v>
      </c>
      <c r="P784" s="92">
        <f>IFERROR(IF('Company Details'!C790=(VLOOKUP(Transaction!F784,'Customer Details'!$B$3:$D$32,2)),L784*M784/2,0),0)</f>
        <v>0</v>
      </c>
      <c r="Q784" s="89">
        <f t="shared" si="51"/>
        <v>0</v>
      </c>
      <c r="R784" s="90">
        <f t="shared" si="52"/>
        <v>0</v>
      </c>
    </row>
    <row r="785" spans="1:18" x14ac:dyDescent="0.2">
      <c r="A785" s="73" t="str">
        <f t="shared" si="49"/>
        <v>-</v>
      </c>
      <c r="B785" s="73">
        <v>784</v>
      </c>
      <c r="C785" s="121"/>
      <c r="D785" s="9"/>
      <c r="E785" s="10"/>
      <c r="F785" s="11"/>
      <c r="G785" s="9"/>
      <c r="H785" s="86" t="str">
        <f>IFERROR(VLOOKUP(G785,'Service Details'!$D$5:$F$21,2,TRUE),"")</f>
        <v/>
      </c>
      <c r="I785" s="12"/>
      <c r="J785" s="13"/>
      <c r="K785" s="89">
        <f t="shared" si="50"/>
        <v>0</v>
      </c>
      <c r="L785" s="90">
        <v>0</v>
      </c>
      <c r="M785" s="91">
        <f>IFERROR(IF('Company Details'!$C$9="Yes",(VLOOKUP(Transaction!G785,'Service Details'!$D$5:$F$29,3)),0%),0)</f>
        <v>0</v>
      </c>
      <c r="N785" s="89">
        <f>IFERROR(IF('Company Details'!C791=(VLOOKUP(Transaction!F785,'Customer Details'!$B$3:$D$32,2)),0,L785*M785),0)</f>
        <v>0</v>
      </c>
      <c r="O785" s="92">
        <f>IFERROR(IF('Company Details'!C791=(VLOOKUP(Transaction!F785,'Customer Details'!$B$3:$D$32,2)),L785*M785/2,0),0)</f>
        <v>0</v>
      </c>
      <c r="P785" s="92">
        <f>IFERROR(IF('Company Details'!C791=(VLOOKUP(Transaction!F785,'Customer Details'!$B$3:$D$32,2)),L785*M785/2,0),0)</f>
        <v>0</v>
      </c>
      <c r="Q785" s="89">
        <f t="shared" si="51"/>
        <v>0</v>
      </c>
      <c r="R785" s="90">
        <f t="shared" si="52"/>
        <v>0</v>
      </c>
    </row>
    <row r="786" spans="1:18" x14ac:dyDescent="0.2">
      <c r="A786" s="73" t="str">
        <f t="shared" si="49"/>
        <v>-</v>
      </c>
      <c r="B786" s="73">
        <v>785</v>
      </c>
      <c r="C786" s="121"/>
      <c r="D786" s="9"/>
      <c r="E786" s="10"/>
      <c r="F786" s="11"/>
      <c r="G786" s="9"/>
      <c r="H786" s="86" t="str">
        <f>IFERROR(VLOOKUP(G786,'Service Details'!$D$5:$F$21,2,TRUE),"")</f>
        <v/>
      </c>
      <c r="I786" s="12"/>
      <c r="J786" s="13"/>
      <c r="K786" s="89">
        <f t="shared" si="50"/>
        <v>0</v>
      </c>
      <c r="L786" s="90">
        <v>0</v>
      </c>
      <c r="M786" s="91">
        <f>IFERROR(IF('Company Details'!$C$9="Yes",(VLOOKUP(Transaction!G786,'Service Details'!$D$5:$F$29,3)),0%),0)</f>
        <v>0</v>
      </c>
      <c r="N786" s="89">
        <f>IFERROR(IF('Company Details'!C792=(VLOOKUP(Transaction!F786,'Customer Details'!$B$3:$D$32,2)),0,L786*M786),0)</f>
        <v>0</v>
      </c>
      <c r="O786" s="92">
        <f>IFERROR(IF('Company Details'!C792=(VLOOKUP(Transaction!F786,'Customer Details'!$B$3:$D$32,2)),L786*M786/2,0),0)</f>
        <v>0</v>
      </c>
      <c r="P786" s="92">
        <f>IFERROR(IF('Company Details'!C792=(VLOOKUP(Transaction!F786,'Customer Details'!$B$3:$D$32,2)),L786*M786/2,0),0)</f>
        <v>0</v>
      </c>
      <c r="Q786" s="89">
        <f t="shared" si="51"/>
        <v>0</v>
      </c>
      <c r="R786" s="90">
        <f t="shared" si="52"/>
        <v>0</v>
      </c>
    </row>
    <row r="787" spans="1:18" x14ac:dyDescent="0.2">
      <c r="A787" s="73" t="str">
        <f t="shared" si="49"/>
        <v>-</v>
      </c>
      <c r="B787" s="73">
        <v>786</v>
      </c>
      <c r="C787" s="121"/>
      <c r="D787" s="9"/>
      <c r="E787" s="10"/>
      <c r="F787" s="11"/>
      <c r="G787" s="9"/>
      <c r="H787" s="86" t="str">
        <f>IFERROR(VLOOKUP(G787,'Service Details'!$D$5:$F$21,2,TRUE),"")</f>
        <v/>
      </c>
      <c r="I787" s="12"/>
      <c r="J787" s="13"/>
      <c r="K787" s="89">
        <f t="shared" si="50"/>
        <v>0</v>
      </c>
      <c r="L787" s="90">
        <v>0</v>
      </c>
      <c r="M787" s="91">
        <f>IFERROR(IF('Company Details'!$C$9="Yes",(VLOOKUP(Transaction!G787,'Service Details'!$D$5:$F$29,3)),0%),0)</f>
        <v>0</v>
      </c>
      <c r="N787" s="89">
        <f>IFERROR(IF('Company Details'!C793=(VLOOKUP(Transaction!F787,'Customer Details'!$B$3:$D$32,2)),0,L787*M787),0)</f>
        <v>0</v>
      </c>
      <c r="O787" s="92">
        <f>IFERROR(IF('Company Details'!C793=(VLOOKUP(Transaction!F787,'Customer Details'!$B$3:$D$32,2)),L787*M787/2,0),0)</f>
        <v>0</v>
      </c>
      <c r="P787" s="92">
        <f>IFERROR(IF('Company Details'!C793=(VLOOKUP(Transaction!F787,'Customer Details'!$B$3:$D$32,2)),L787*M787/2,0),0)</f>
        <v>0</v>
      </c>
      <c r="Q787" s="89">
        <f t="shared" si="51"/>
        <v>0</v>
      </c>
      <c r="R787" s="90">
        <f t="shared" si="52"/>
        <v>0</v>
      </c>
    </row>
    <row r="788" spans="1:18" x14ac:dyDescent="0.2">
      <c r="A788" s="73" t="str">
        <f t="shared" si="49"/>
        <v>-</v>
      </c>
      <c r="B788" s="73">
        <v>787</v>
      </c>
      <c r="C788" s="121"/>
      <c r="D788" s="9"/>
      <c r="E788" s="10"/>
      <c r="F788" s="11"/>
      <c r="G788" s="9"/>
      <c r="H788" s="86" t="str">
        <f>IFERROR(VLOOKUP(G788,'Service Details'!$D$5:$F$21,2,TRUE),"")</f>
        <v/>
      </c>
      <c r="I788" s="12"/>
      <c r="J788" s="13"/>
      <c r="K788" s="89">
        <f t="shared" si="50"/>
        <v>0</v>
      </c>
      <c r="L788" s="90">
        <v>0</v>
      </c>
      <c r="M788" s="91">
        <f>IFERROR(IF('Company Details'!$C$9="Yes",(VLOOKUP(Transaction!G788,'Service Details'!$D$5:$F$29,3)),0%),0)</f>
        <v>0</v>
      </c>
      <c r="N788" s="89">
        <f>IFERROR(IF('Company Details'!C794=(VLOOKUP(Transaction!F788,'Customer Details'!$B$3:$D$32,2)),0,L788*M788),0)</f>
        <v>0</v>
      </c>
      <c r="O788" s="92">
        <f>IFERROR(IF('Company Details'!C794=(VLOOKUP(Transaction!F788,'Customer Details'!$B$3:$D$32,2)),L788*M788/2,0),0)</f>
        <v>0</v>
      </c>
      <c r="P788" s="92">
        <f>IFERROR(IF('Company Details'!C794=(VLOOKUP(Transaction!F788,'Customer Details'!$B$3:$D$32,2)),L788*M788/2,0),0)</f>
        <v>0</v>
      </c>
      <c r="Q788" s="89">
        <f t="shared" si="51"/>
        <v>0</v>
      </c>
      <c r="R788" s="90">
        <f t="shared" si="52"/>
        <v>0</v>
      </c>
    </row>
    <row r="789" spans="1:18" x14ac:dyDescent="0.2">
      <c r="A789" s="73" t="str">
        <f t="shared" si="49"/>
        <v>-</v>
      </c>
      <c r="B789" s="73">
        <v>788</v>
      </c>
      <c r="C789" s="121"/>
      <c r="D789" s="9"/>
      <c r="E789" s="10"/>
      <c r="F789" s="11"/>
      <c r="G789" s="9"/>
      <c r="H789" s="86" t="str">
        <f>IFERROR(VLOOKUP(G789,'Service Details'!$D$5:$F$21,2,TRUE),"")</f>
        <v/>
      </c>
      <c r="I789" s="12"/>
      <c r="J789" s="13"/>
      <c r="K789" s="89">
        <f t="shared" si="50"/>
        <v>0</v>
      </c>
      <c r="L789" s="90">
        <v>0</v>
      </c>
      <c r="M789" s="91">
        <f>IFERROR(IF('Company Details'!$C$9="Yes",(VLOOKUP(Transaction!G789,'Service Details'!$D$5:$F$29,3)),0%),0)</f>
        <v>0</v>
      </c>
      <c r="N789" s="89">
        <f>IFERROR(IF('Company Details'!C795=(VLOOKUP(Transaction!F789,'Customer Details'!$B$3:$D$32,2)),0,L789*M789),0)</f>
        <v>0</v>
      </c>
      <c r="O789" s="92">
        <f>IFERROR(IF('Company Details'!C795=(VLOOKUP(Transaction!F789,'Customer Details'!$B$3:$D$32,2)),L789*M789/2,0),0)</f>
        <v>0</v>
      </c>
      <c r="P789" s="92">
        <f>IFERROR(IF('Company Details'!C795=(VLOOKUP(Transaction!F789,'Customer Details'!$B$3:$D$32,2)),L789*M789/2,0),0)</f>
        <v>0</v>
      </c>
      <c r="Q789" s="89">
        <f t="shared" si="51"/>
        <v>0</v>
      </c>
      <c r="R789" s="90">
        <f t="shared" si="52"/>
        <v>0</v>
      </c>
    </row>
    <row r="790" spans="1:18" x14ac:dyDescent="0.2">
      <c r="A790" s="73" t="str">
        <f t="shared" si="49"/>
        <v>-</v>
      </c>
      <c r="B790" s="73">
        <v>789</v>
      </c>
      <c r="C790" s="121"/>
      <c r="D790" s="9"/>
      <c r="E790" s="10"/>
      <c r="F790" s="11"/>
      <c r="G790" s="9"/>
      <c r="H790" s="86" t="str">
        <f>IFERROR(VLOOKUP(G790,'Service Details'!$D$5:$F$21,2,TRUE),"")</f>
        <v/>
      </c>
      <c r="I790" s="12"/>
      <c r="J790" s="13"/>
      <c r="K790" s="89">
        <f t="shared" si="50"/>
        <v>0</v>
      </c>
      <c r="L790" s="90">
        <v>0</v>
      </c>
      <c r="M790" s="91">
        <f>IFERROR(IF('Company Details'!$C$9="Yes",(VLOOKUP(Transaction!G790,'Service Details'!$D$5:$F$29,3)),0%),0)</f>
        <v>0</v>
      </c>
      <c r="N790" s="89">
        <f>IFERROR(IF('Company Details'!C796=(VLOOKUP(Transaction!F790,'Customer Details'!$B$3:$D$32,2)),0,L790*M790),0)</f>
        <v>0</v>
      </c>
      <c r="O790" s="92">
        <f>IFERROR(IF('Company Details'!C796=(VLOOKUP(Transaction!F790,'Customer Details'!$B$3:$D$32,2)),L790*M790/2,0),0)</f>
        <v>0</v>
      </c>
      <c r="P790" s="92">
        <f>IFERROR(IF('Company Details'!C796=(VLOOKUP(Transaction!F790,'Customer Details'!$B$3:$D$32,2)),L790*M790/2,0),0)</f>
        <v>0</v>
      </c>
      <c r="Q790" s="89">
        <f t="shared" si="51"/>
        <v>0</v>
      </c>
      <c r="R790" s="90">
        <f t="shared" si="52"/>
        <v>0</v>
      </c>
    </row>
    <row r="791" spans="1:18" x14ac:dyDescent="0.2">
      <c r="A791" s="73" t="str">
        <f t="shared" si="49"/>
        <v>-</v>
      </c>
      <c r="B791" s="73">
        <v>790</v>
      </c>
      <c r="C791" s="121"/>
      <c r="D791" s="9"/>
      <c r="E791" s="10"/>
      <c r="F791" s="11"/>
      <c r="G791" s="9"/>
      <c r="H791" s="86" t="str">
        <f>IFERROR(VLOOKUP(G791,'Service Details'!$D$5:$F$21,2,TRUE),"")</f>
        <v/>
      </c>
      <c r="I791" s="12"/>
      <c r="J791" s="13"/>
      <c r="K791" s="89">
        <f t="shared" si="50"/>
        <v>0</v>
      </c>
      <c r="L791" s="90">
        <v>0</v>
      </c>
      <c r="M791" s="91">
        <f>IFERROR(IF('Company Details'!$C$9="Yes",(VLOOKUP(Transaction!G791,'Service Details'!$D$5:$F$29,3)),0%),0)</f>
        <v>0</v>
      </c>
      <c r="N791" s="89">
        <f>IFERROR(IF('Company Details'!C797=(VLOOKUP(Transaction!F791,'Customer Details'!$B$3:$D$32,2)),0,L791*M791),0)</f>
        <v>0</v>
      </c>
      <c r="O791" s="92">
        <f>IFERROR(IF('Company Details'!C797=(VLOOKUP(Transaction!F791,'Customer Details'!$B$3:$D$32,2)),L791*M791/2,0),0)</f>
        <v>0</v>
      </c>
      <c r="P791" s="92">
        <f>IFERROR(IF('Company Details'!C797=(VLOOKUP(Transaction!F791,'Customer Details'!$B$3:$D$32,2)),L791*M791/2,0),0)</f>
        <v>0</v>
      </c>
      <c r="Q791" s="89">
        <f t="shared" si="51"/>
        <v>0</v>
      </c>
      <c r="R791" s="90">
        <f t="shared" si="52"/>
        <v>0</v>
      </c>
    </row>
    <row r="792" spans="1:18" x14ac:dyDescent="0.2">
      <c r="A792" s="73" t="str">
        <f t="shared" si="49"/>
        <v>-</v>
      </c>
      <c r="B792" s="73">
        <v>791</v>
      </c>
      <c r="C792" s="121"/>
      <c r="D792" s="9"/>
      <c r="E792" s="10"/>
      <c r="F792" s="11"/>
      <c r="G792" s="9"/>
      <c r="H792" s="86" t="str">
        <f>IFERROR(VLOOKUP(G792,'Service Details'!$D$5:$F$21,2,TRUE),"")</f>
        <v/>
      </c>
      <c r="I792" s="12"/>
      <c r="J792" s="13"/>
      <c r="K792" s="89">
        <f t="shared" si="50"/>
        <v>0</v>
      </c>
      <c r="L792" s="90">
        <v>0</v>
      </c>
      <c r="M792" s="91">
        <f>IFERROR(IF('Company Details'!$C$9="Yes",(VLOOKUP(Transaction!G792,'Service Details'!$D$5:$F$29,3)),0%),0)</f>
        <v>0</v>
      </c>
      <c r="N792" s="89">
        <f>IFERROR(IF('Company Details'!C798=(VLOOKUP(Transaction!F792,'Customer Details'!$B$3:$D$32,2)),0,L792*M792),0)</f>
        <v>0</v>
      </c>
      <c r="O792" s="92">
        <f>IFERROR(IF('Company Details'!C798=(VLOOKUP(Transaction!F792,'Customer Details'!$B$3:$D$32,2)),L792*M792/2,0),0)</f>
        <v>0</v>
      </c>
      <c r="P792" s="92">
        <f>IFERROR(IF('Company Details'!C798=(VLOOKUP(Transaction!F792,'Customer Details'!$B$3:$D$32,2)),L792*M792/2,0),0)</f>
        <v>0</v>
      </c>
      <c r="Q792" s="89">
        <f t="shared" si="51"/>
        <v>0</v>
      </c>
      <c r="R792" s="90">
        <f t="shared" si="52"/>
        <v>0</v>
      </c>
    </row>
    <row r="793" spans="1:18" x14ac:dyDescent="0.2">
      <c r="A793" s="73" t="str">
        <f t="shared" si="49"/>
        <v>-</v>
      </c>
      <c r="B793" s="73">
        <v>792</v>
      </c>
      <c r="C793" s="121"/>
      <c r="D793" s="9"/>
      <c r="E793" s="10"/>
      <c r="F793" s="11"/>
      <c r="G793" s="9"/>
      <c r="H793" s="86" t="str">
        <f>IFERROR(VLOOKUP(G793,'Service Details'!$D$5:$F$21,2,TRUE),"")</f>
        <v/>
      </c>
      <c r="I793" s="12"/>
      <c r="J793" s="13"/>
      <c r="K793" s="89">
        <f t="shared" si="50"/>
        <v>0</v>
      </c>
      <c r="L793" s="90">
        <v>0</v>
      </c>
      <c r="M793" s="91">
        <f>IFERROR(IF('Company Details'!$C$9="Yes",(VLOOKUP(Transaction!G793,'Service Details'!$D$5:$F$29,3)),0%),0)</f>
        <v>0</v>
      </c>
      <c r="N793" s="89">
        <f>IFERROR(IF('Company Details'!C799=(VLOOKUP(Transaction!F793,'Customer Details'!$B$3:$D$32,2)),0,L793*M793),0)</f>
        <v>0</v>
      </c>
      <c r="O793" s="92">
        <f>IFERROR(IF('Company Details'!C799=(VLOOKUP(Transaction!F793,'Customer Details'!$B$3:$D$32,2)),L793*M793/2,0),0)</f>
        <v>0</v>
      </c>
      <c r="P793" s="92">
        <f>IFERROR(IF('Company Details'!C799=(VLOOKUP(Transaction!F793,'Customer Details'!$B$3:$D$32,2)),L793*M793/2,0),0)</f>
        <v>0</v>
      </c>
      <c r="Q793" s="89">
        <f t="shared" si="51"/>
        <v>0</v>
      </c>
      <c r="R793" s="90">
        <f t="shared" si="52"/>
        <v>0</v>
      </c>
    </row>
    <row r="794" spans="1:18" x14ac:dyDescent="0.2">
      <c r="A794" s="73" t="str">
        <f t="shared" si="49"/>
        <v>-</v>
      </c>
      <c r="B794" s="73">
        <v>793</v>
      </c>
      <c r="C794" s="121"/>
      <c r="D794" s="9"/>
      <c r="E794" s="10"/>
      <c r="F794" s="11"/>
      <c r="G794" s="9"/>
      <c r="H794" s="86" t="str">
        <f>IFERROR(VLOOKUP(G794,'Service Details'!$D$5:$F$21,2,TRUE),"")</f>
        <v/>
      </c>
      <c r="I794" s="12"/>
      <c r="J794" s="13"/>
      <c r="K794" s="89">
        <f t="shared" si="50"/>
        <v>0</v>
      </c>
      <c r="L794" s="90">
        <v>0</v>
      </c>
      <c r="M794" s="91">
        <f>IFERROR(IF('Company Details'!$C$9="Yes",(VLOOKUP(Transaction!G794,'Service Details'!$D$5:$F$29,3)),0%),0)</f>
        <v>0</v>
      </c>
      <c r="N794" s="89">
        <f>IFERROR(IF('Company Details'!C800=(VLOOKUP(Transaction!F794,'Customer Details'!$B$3:$D$32,2)),0,L794*M794),0)</f>
        <v>0</v>
      </c>
      <c r="O794" s="92">
        <f>IFERROR(IF('Company Details'!C800=(VLOOKUP(Transaction!F794,'Customer Details'!$B$3:$D$32,2)),L794*M794/2,0),0)</f>
        <v>0</v>
      </c>
      <c r="P794" s="92">
        <f>IFERROR(IF('Company Details'!C800=(VLOOKUP(Transaction!F794,'Customer Details'!$B$3:$D$32,2)),L794*M794/2,0),0)</f>
        <v>0</v>
      </c>
      <c r="Q794" s="89">
        <f t="shared" si="51"/>
        <v>0</v>
      </c>
      <c r="R794" s="90">
        <f t="shared" si="52"/>
        <v>0</v>
      </c>
    </row>
    <row r="795" spans="1:18" x14ac:dyDescent="0.2">
      <c r="A795" s="73" t="str">
        <f t="shared" si="49"/>
        <v>-</v>
      </c>
      <c r="B795" s="73">
        <v>794</v>
      </c>
      <c r="C795" s="121"/>
      <c r="D795" s="9"/>
      <c r="E795" s="10"/>
      <c r="F795" s="11"/>
      <c r="G795" s="9"/>
      <c r="H795" s="86" t="str">
        <f>IFERROR(VLOOKUP(G795,'Service Details'!$D$5:$F$21,2,TRUE),"")</f>
        <v/>
      </c>
      <c r="I795" s="12"/>
      <c r="J795" s="13"/>
      <c r="K795" s="89">
        <f t="shared" si="50"/>
        <v>0</v>
      </c>
      <c r="L795" s="90">
        <v>0</v>
      </c>
      <c r="M795" s="91">
        <f>IFERROR(IF('Company Details'!$C$9="Yes",(VLOOKUP(Transaction!G795,'Service Details'!$D$5:$F$29,3)),0%),0)</f>
        <v>0</v>
      </c>
      <c r="N795" s="89">
        <f>IFERROR(IF('Company Details'!C801=(VLOOKUP(Transaction!F795,'Customer Details'!$B$3:$D$32,2)),0,L795*M795),0)</f>
        <v>0</v>
      </c>
      <c r="O795" s="92">
        <f>IFERROR(IF('Company Details'!C801=(VLOOKUP(Transaction!F795,'Customer Details'!$B$3:$D$32,2)),L795*M795/2,0),0)</f>
        <v>0</v>
      </c>
      <c r="P795" s="92">
        <f>IFERROR(IF('Company Details'!C801=(VLOOKUP(Transaction!F795,'Customer Details'!$B$3:$D$32,2)),L795*M795/2,0),0)</f>
        <v>0</v>
      </c>
      <c r="Q795" s="89">
        <f t="shared" si="51"/>
        <v>0</v>
      </c>
      <c r="R795" s="90">
        <f t="shared" si="52"/>
        <v>0</v>
      </c>
    </row>
    <row r="796" spans="1:18" x14ac:dyDescent="0.2">
      <c r="A796" s="73" t="str">
        <f t="shared" si="49"/>
        <v>-</v>
      </c>
      <c r="B796" s="73">
        <v>795</v>
      </c>
      <c r="C796" s="121"/>
      <c r="D796" s="9"/>
      <c r="E796" s="10"/>
      <c r="F796" s="11"/>
      <c r="G796" s="9"/>
      <c r="H796" s="86" t="str">
        <f>IFERROR(VLOOKUP(G796,'Service Details'!$D$5:$F$21,2,TRUE),"")</f>
        <v/>
      </c>
      <c r="I796" s="12"/>
      <c r="J796" s="13"/>
      <c r="K796" s="89">
        <f t="shared" si="50"/>
        <v>0</v>
      </c>
      <c r="L796" s="90">
        <v>0</v>
      </c>
      <c r="M796" s="91">
        <f>IFERROR(IF('Company Details'!$C$9="Yes",(VLOOKUP(Transaction!G796,'Service Details'!$D$5:$F$29,3)),0%),0)</f>
        <v>0</v>
      </c>
      <c r="N796" s="89">
        <f>IFERROR(IF('Company Details'!C802=(VLOOKUP(Transaction!F796,'Customer Details'!$B$3:$D$32,2)),0,L796*M796),0)</f>
        <v>0</v>
      </c>
      <c r="O796" s="92">
        <f>IFERROR(IF('Company Details'!C802=(VLOOKUP(Transaction!F796,'Customer Details'!$B$3:$D$32,2)),L796*M796/2,0),0)</f>
        <v>0</v>
      </c>
      <c r="P796" s="92">
        <f>IFERROR(IF('Company Details'!C802=(VLOOKUP(Transaction!F796,'Customer Details'!$B$3:$D$32,2)),L796*M796/2,0),0)</f>
        <v>0</v>
      </c>
      <c r="Q796" s="89">
        <f t="shared" si="51"/>
        <v>0</v>
      </c>
      <c r="R796" s="90">
        <f t="shared" si="52"/>
        <v>0</v>
      </c>
    </row>
    <row r="797" spans="1:18" x14ac:dyDescent="0.2">
      <c r="A797" s="73" t="str">
        <f t="shared" si="49"/>
        <v>-</v>
      </c>
      <c r="B797" s="73">
        <v>796</v>
      </c>
      <c r="C797" s="121"/>
      <c r="D797" s="9"/>
      <c r="E797" s="10"/>
      <c r="F797" s="11"/>
      <c r="G797" s="9"/>
      <c r="H797" s="86" t="str">
        <f>IFERROR(VLOOKUP(G797,'Service Details'!$D$5:$F$21,2,TRUE),"")</f>
        <v/>
      </c>
      <c r="I797" s="12"/>
      <c r="J797" s="13"/>
      <c r="K797" s="89">
        <f t="shared" si="50"/>
        <v>0</v>
      </c>
      <c r="L797" s="90">
        <v>0</v>
      </c>
      <c r="M797" s="91">
        <f>IFERROR(IF('Company Details'!$C$9="Yes",(VLOOKUP(Transaction!G797,'Service Details'!$D$5:$F$29,3)),0%),0)</f>
        <v>0</v>
      </c>
      <c r="N797" s="89">
        <f>IFERROR(IF('Company Details'!C803=(VLOOKUP(Transaction!F797,'Customer Details'!$B$3:$D$32,2)),0,L797*M797),0)</f>
        <v>0</v>
      </c>
      <c r="O797" s="92">
        <f>IFERROR(IF('Company Details'!C803=(VLOOKUP(Transaction!F797,'Customer Details'!$B$3:$D$32,2)),L797*M797/2,0),0)</f>
        <v>0</v>
      </c>
      <c r="P797" s="92">
        <f>IFERROR(IF('Company Details'!C803=(VLOOKUP(Transaction!F797,'Customer Details'!$B$3:$D$32,2)),L797*M797/2,0),0)</f>
        <v>0</v>
      </c>
      <c r="Q797" s="89">
        <f t="shared" si="51"/>
        <v>0</v>
      </c>
      <c r="R797" s="90">
        <f t="shared" si="52"/>
        <v>0</v>
      </c>
    </row>
    <row r="798" spans="1:18" x14ac:dyDescent="0.2">
      <c r="A798" s="73" t="str">
        <f t="shared" si="49"/>
        <v>-</v>
      </c>
      <c r="B798" s="73">
        <v>797</v>
      </c>
      <c r="C798" s="121"/>
      <c r="D798" s="9"/>
      <c r="E798" s="10"/>
      <c r="F798" s="11"/>
      <c r="G798" s="9"/>
      <c r="H798" s="86" t="str">
        <f>IFERROR(VLOOKUP(G798,'Service Details'!$D$5:$F$21,2,TRUE),"")</f>
        <v/>
      </c>
      <c r="I798" s="12"/>
      <c r="J798" s="13"/>
      <c r="K798" s="89">
        <f t="shared" si="50"/>
        <v>0</v>
      </c>
      <c r="L798" s="90">
        <v>0</v>
      </c>
      <c r="M798" s="91">
        <f>IFERROR(IF('Company Details'!$C$9="Yes",(VLOOKUP(Transaction!G798,'Service Details'!$D$5:$F$29,3)),0%),0)</f>
        <v>0</v>
      </c>
      <c r="N798" s="89">
        <f>IFERROR(IF('Company Details'!C804=(VLOOKUP(Transaction!F798,'Customer Details'!$B$3:$D$32,2)),0,L798*M798),0)</f>
        <v>0</v>
      </c>
      <c r="O798" s="92">
        <f>IFERROR(IF('Company Details'!C804=(VLOOKUP(Transaction!F798,'Customer Details'!$B$3:$D$32,2)),L798*M798/2,0),0)</f>
        <v>0</v>
      </c>
      <c r="P798" s="92">
        <f>IFERROR(IF('Company Details'!C804=(VLOOKUP(Transaction!F798,'Customer Details'!$B$3:$D$32,2)),L798*M798/2,0),0)</f>
        <v>0</v>
      </c>
      <c r="Q798" s="89">
        <f t="shared" si="51"/>
        <v>0</v>
      </c>
      <c r="R798" s="90">
        <f t="shared" si="52"/>
        <v>0</v>
      </c>
    </row>
    <row r="799" spans="1:18" x14ac:dyDescent="0.2">
      <c r="A799" s="73" t="str">
        <f t="shared" si="49"/>
        <v>-</v>
      </c>
      <c r="B799" s="73">
        <v>798</v>
      </c>
      <c r="C799" s="121"/>
      <c r="D799" s="9"/>
      <c r="E799" s="10"/>
      <c r="F799" s="11"/>
      <c r="G799" s="9"/>
      <c r="H799" s="86" t="str">
        <f>IFERROR(VLOOKUP(G799,'Service Details'!$D$5:$F$21,2,TRUE),"")</f>
        <v/>
      </c>
      <c r="I799" s="12"/>
      <c r="J799" s="13"/>
      <c r="K799" s="89">
        <f t="shared" si="50"/>
        <v>0</v>
      </c>
      <c r="L799" s="90">
        <v>0</v>
      </c>
      <c r="M799" s="91">
        <f>IFERROR(IF('Company Details'!$C$9="Yes",(VLOOKUP(Transaction!G799,'Service Details'!$D$5:$F$29,3)),0%),0)</f>
        <v>0</v>
      </c>
      <c r="N799" s="89">
        <f>IFERROR(IF('Company Details'!C805=(VLOOKUP(Transaction!F799,'Customer Details'!$B$3:$D$32,2)),0,L799*M799),0)</f>
        <v>0</v>
      </c>
      <c r="O799" s="92">
        <f>IFERROR(IF('Company Details'!C805=(VLOOKUP(Transaction!F799,'Customer Details'!$B$3:$D$32,2)),L799*M799/2,0),0)</f>
        <v>0</v>
      </c>
      <c r="P799" s="92">
        <f>IFERROR(IF('Company Details'!C805=(VLOOKUP(Transaction!F799,'Customer Details'!$B$3:$D$32,2)),L799*M799/2,0),0)</f>
        <v>0</v>
      </c>
      <c r="Q799" s="89">
        <f t="shared" si="51"/>
        <v>0</v>
      </c>
      <c r="R799" s="90">
        <f t="shared" si="52"/>
        <v>0</v>
      </c>
    </row>
    <row r="800" spans="1:18" x14ac:dyDescent="0.2">
      <c r="A800" s="73" t="str">
        <f t="shared" si="49"/>
        <v>-</v>
      </c>
      <c r="B800" s="73">
        <v>799</v>
      </c>
      <c r="C800" s="121"/>
      <c r="D800" s="9"/>
      <c r="E800" s="10"/>
      <c r="F800" s="11"/>
      <c r="G800" s="9"/>
      <c r="H800" s="86" t="str">
        <f>IFERROR(VLOOKUP(G800,'Service Details'!$D$5:$F$21,2,TRUE),"")</f>
        <v/>
      </c>
      <c r="I800" s="12"/>
      <c r="J800" s="13"/>
      <c r="K800" s="89">
        <f t="shared" si="50"/>
        <v>0</v>
      </c>
      <c r="L800" s="90">
        <v>0</v>
      </c>
      <c r="M800" s="91">
        <f>IFERROR(IF('Company Details'!$C$9="Yes",(VLOOKUP(Transaction!G800,'Service Details'!$D$5:$F$29,3)),0%),0)</f>
        <v>0</v>
      </c>
      <c r="N800" s="89">
        <f>IFERROR(IF('Company Details'!C806=(VLOOKUP(Transaction!F800,'Customer Details'!$B$3:$D$32,2)),0,L800*M800),0)</f>
        <v>0</v>
      </c>
      <c r="O800" s="92">
        <f>IFERROR(IF('Company Details'!C806=(VLOOKUP(Transaction!F800,'Customer Details'!$B$3:$D$32,2)),L800*M800/2,0),0)</f>
        <v>0</v>
      </c>
      <c r="P800" s="92">
        <f>IFERROR(IF('Company Details'!C806=(VLOOKUP(Transaction!F800,'Customer Details'!$B$3:$D$32,2)),L800*M800/2,0),0)</f>
        <v>0</v>
      </c>
      <c r="Q800" s="89">
        <f t="shared" si="51"/>
        <v>0</v>
      </c>
      <c r="R800" s="90">
        <f t="shared" si="52"/>
        <v>0</v>
      </c>
    </row>
    <row r="801" spans="1:18" x14ac:dyDescent="0.2">
      <c r="A801" s="73" t="str">
        <f t="shared" si="49"/>
        <v>-</v>
      </c>
      <c r="B801" s="73">
        <v>800</v>
      </c>
      <c r="C801" s="121"/>
      <c r="D801" s="9"/>
      <c r="E801" s="10"/>
      <c r="F801" s="11"/>
      <c r="G801" s="9"/>
      <c r="H801" s="86" t="str">
        <f>IFERROR(VLOOKUP(G801,'Service Details'!$D$5:$F$21,2,TRUE),"")</f>
        <v/>
      </c>
      <c r="I801" s="12"/>
      <c r="J801" s="13"/>
      <c r="K801" s="89">
        <f t="shared" si="50"/>
        <v>0</v>
      </c>
      <c r="L801" s="90">
        <v>0</v>
      </c>
      <c r="M801" s="91">
        <f>IFERROR(IF('Company Details'!$C$9="Yes",(VLOOKUP(Transaction!G801,'Service Details'!$D$5:$F$29,3)),0%),0)</f>
        <v>0</v>
      </c>
      <c r="N801" s="89">
        <f>IFERROR(IF('Company Details'!C807=(VLOOKUP(Transaction!F801,'Customer Details'!$B$3:$D$32,2)),0,L801*M801),0)</f>
        <v>0</v>
      </c>
      <c r="O801" s="92">
        <f>IFERROR(IF('Company Details'!C807=(VLOOKUP(Transaction!F801,'Customer Details'!$B$3:$D$32,2)),L801*M801/2,0),0)</f>
        <v>0</v>
      </c>
      <c r="P801" s="92">
        <f>IFERROR(IF('Company Details'!C807=(VLOOKUP(Transaction!F801,'Customer Details'!$B$3:$D$32,2)),L801*M801/2,0),0)</f>
        <v>0</v>
      </c>
      <c r="Q801" s="89">
        <f t="shared" si="51"/>
        <v>0</v>
      </c>
      <c r="R801" s="90">
        <f t="shared" si="52"/>
        <v>0</v>
      </c>
    </row>
    <row r="802" spans="1:18" x14ac:dyDescent="0.2">
      <c r="A802" s="73" t="str">
        <f t="shared" si="49"/>
        <v>-</v>
      </c>
      <c r="B802" s="73">
        <v>801</v>
      </c>
      <c r="C802" s="121"/>
      <c r="D802" s="9"/>
      <c r="E802" s="10"/>
      <c r="F802" s="11"/>
      <c r="G802" s="9"/>
      <c r="H802" s="86" t="str">
        <f>IFERROR(VLOOKUP(G802,'Service Details'!$D$5:$F$21,2,TRUE),"")</f>
        <v/>
      </c>
      <c r="I802" s="12"/>
      <c r="J802" s="13"/>
      <c r="K802" s="89">
        <f t="shared" si="50"/>
        <v>0</v>
      </c>
      <c r="L802" s="90">
        <v>0</v>
      </c>
      <c r="M802" s="91">
        <f>IFERROR(IF('Company Details'!$C$9="Yes",(VLOOKUP(Transaction!G802,'Service Details'!$D$5:$F$29,3)),0%),0)</f>
        <v>0</v>
      </c>
      <c r="N802" s="89">
        <f>IFERROR(IF('Company Details'!C808=(VLOOKUP(Transaction!F802,'Customer Details'!$B$3:$D$32,2)),0,L802*M802),0)</f>
        <v>0</v>
      </c>
      <c r="O802" s="92">
        <f>IFERROR(IF('Company Details'!C808=(VLOOKUP(Transaction!F802,'Customer Details'!$B$3:$D$32,2)),L802*M802/2,0),0)</f>
        <v>0</v>
      </c>
      <c r="P802" s="92">
        <f>IFERROR(IF('Company Details'!C808=(VLOOKUP(Transaction!F802,'Customer Details'!$B$3:$D$32,2)),L802*M802/2,0),0)</f>
        <v>0</v>
      </c>
      <c r="Q802" s="89">
        <f t="shared" si="51"/>
        <v>0</v>
      </c>
      <c r="R802" s="90">
        <f t="shared" si="52"/>
        <v>0</v>
      </c>
    </row>
    <row r="803" spans="1:18" x14ac:dyDescent="0.2">
      <c r="A803" s="73" t="str">
        <f t="shared" si="49"/>
        <v>-</v>
      </c>
      <c r="B803" s="73">
        <v>802</v>
      </c>
      <c r="C803" s="121"/>
      <c r="D803" s="9"/>
      <c r="E803" s="10"/>
      <c r="F803" s="11"/>
      <c r="G803" s="9"/>
      <c r="H803" s="86" t="str">
        <f>IFERROR(VLOOKUP(G803,'Service Details'!$D$5:$F$21,2,TRUE),"")</f>
        <v/>
      </c>
      <c r="I803" s="12"/>
      <c r="J803" s="13"/>
      <c r="K803" s="89">
        <f t="shared" si="50"/>
        <v>0</v>
      </c>
      <c r="L803" s="90">
        <v>0</v>
      </c>
      <c r="M803" s="91">
        <f>IFERROR(IF('Company Details'!$C$9="Yes",(VLOOKUP(Transaction!G803,'Service Details'!$D$5:$F$29,3)),0%),0)</f>
        <v>0</v>
      </c>
      <c r="N803" s="89">
        <f>IFERROR(IF('Company Details'!C809=(VLOOKUP(Transaction!F803,'Customer Details'!$B$3:$D$32,2)),0,L803*M803),0)</f>
        <v>0</v>
      </c>
      <c r="O803" s="92">
        <f>IFERROR(IF('Company Details'!C809=(VLOOKUP(Transaction!F803,'Customer Details'!$B$3:$D$32,2)),L803*M803/2,0),0)</f>
        <v>0</v>
      </c>
      <c r="P803" s="92">
        <f>IFERROR(IF('Company Details'!C809=(VLOOKUP(Transaction!F803,'Customer Details'!$B$3:$D$32,2)),L803*M803/2,0),0)</f>
        <v>0</v>
      </c>
      <c r="Q803" s="89">
        <f t="shared" si="51"/>
        <v>0</v>
      </c>
      <c r="R803" s="90">
        <f t="shared" si="52"/>
        <v>0</v>
      </c>
    </row>
    <row r="804" spans="1:18" x14ac:dyDescent="0.2">
      <c r="A804" s="73" t="str">
        <f t="shared" si="49"/>
        <v>-</v>
      </c>
      <c r="B804" s="73">
        <v>803</v>
      </c>
      <c r="C804" s="121"/>
      <c r="D804" s="9"/>
      <c r="E804" s="10"/>
      <c r="F804" s="11"/>
      <c r="G804" s="9"/>
      <c r="H804" s="86" t="str">
        <f>IFERROR(VLOOKUP(G804,'Service Details'!$D$5:$F$21,2,TRUE),"")</f>
        <v/>
      </c>
      <c r="I804" s="12"/>
      <c r="J804" s="13"/>
      <c r="K804" s="89">
        <f t="shared" si="50"/>
        <v>0</v>
      </c>
      <c r="L804" s="90">
        <v>0</v>
      </c>
      <c r="M804" s="91">
        <f>IFERROR(IF('Company Details'!$C$9="Yes",(VLOOKUP(Transaction!G804,'Service Details'!$D$5:$F$29,3)),0%),0)</f>
        <v>0</v>
      </c>
      <c r="N804" s="89">
        <f>IFERROR(IF('Company Details'!C810=(VLOOKUP(Transaction!F804,'Customer Details'!$B$3:$D$32,2)),0,L804*M804),0)</f>
        <v>0</v>
      </c>
      <c r="O804" s="92">
        <f>IFERROR(IF('Company Details'!C810=(VLOOKUP(Transaction!F804,'Customer Details'!$B$3:$D$32,2)),L804*M804/2,0),0)</f>
        <v>0</v>
      </c>
      <c r="P804" s="92">
        <f>IFERROR(IF('Company Details'!C810=(VLOOKUP(Transaction!F804,'Customer Details'!$B$3:$D$32,2)),L804*M804/2,0),0)</f>
        <v>0</v>
      </c>
      <c r="Q804" s="89">
        <f t="shared" si="51"/>
        <v>0</v>
      </c>
      <c r="R804" s="90">
        <f t="shared" si="52"/>
        <v>0</v>
      </c>
    </row>
    <row r="805" spans="1:18" x14ac:dyDescent="0.2">
      <c r="A805" s="73" t="str">
        <f t="shared" si="49"/>
        <v>-</v>
      </c>
      <c r="B805" s="73">
        <v>804</v>
      </c>
      <c r="C805" s="121"/>
      <c r="D805" s="9"/>
      <c r="E805" s="10"/>
      <c r="F805" s="11"/>
      <c r="G805" s="9"/>
      <c r="H805" s="86" t="str">
        <f>IFERROR(VLOOKUP(G805,'Service Details'!$D$5:$F$21,2,TRUE),"")</f>
        <v/>
      </c>
      <c r="I805" s="12"/>
      <c r="J805" s="13"/>
      <c r="K805" s="89">
        <f t="shared" si="50"/>
        <v>0</v>
      </c>
      <c r="L805" s="90">
        <v>0</v>
      </c>
      <c r="M805" s="91">
        <f>IFERROR(IF('Company Details'!$C$9="Yes",(VLOOKUP(Transaction!G805,'Service Details'!$D$5:$F$29,3)),0%),0)</f>
        <v>0</v>
      </c>
      <c r="N805" s="89">
        <f>IFERROR(IF('Company Details'!C811=(VLOOKUP(Transaction!F805,'Customer Details'!$B$3:$D$32,2)),0,L805*M805),0)</f>
        <v>0</v>
      </c>
      <c r="O805" s="92">
        <f>IFERROR(IF('Company Details'!C811=(VLOOKUP(Transaction!F805,'Customer Details'!$B$3:$D$32,2)),L805*M805/2,0),0)</f>
        <v>0</v>
      </c>
      <c r="P805" s="92">
        <f>IFERROR(IF('Company Details'!C811=(VLOOKUP(Transaction!F805,'Customer Details'!$B$3:$D$32,2)),L805*M805/2,0),0)</f>
        <v>0</v>
      </c>
      <c r="Q805" s="89">
        <f t="shared" si="51"/>
        <v>0</v>
      </c>
      <c r="R805" s="90">
        <f t="shared" si="52"/>
        <v>0</v>
      </c>
    </row>
    <row r="806" spans="1:18" x14ac:dyDescent="0.2">
      <c r="A806" s="73" t="str">
        <f t="shared" si="49"/>
        <v>-</v>
      </c>
      <c r="B806" s="73">
        <v>805</v>
      </c>
      <c r="C806" s="121"/>
      <c r="D806" s="9"/>
      <c r="E806" s="10"/>
      <c r="F806" s="11"/>
      <c r="G806" s="9"/>
      <c r="H806" s="86" t="str">
        <f>IFERROR(VLOOKUP(G806,'Service Details'!$D$5:$F$21,2,TRUE),"")</f>
        <v/>
      </c>
      <c r="I806" s="12"/>
      <c r="J806" s="13"/>
      <c r="K806" s="89">
        <f t="shared" si="50"/>
        <v>0</v>
      </c>
      <c r="L806" s="90">
        <v>0</v>
      </c>
      <c r="M806" s="91">
        <f>IFERROR(IF('Company Details'!$C$9="Yes",(VLOOKUP(Transaction!G806,'Service Details'!$D$5:$F$29,3)),0%),0)</f>
        <v>0</v>
      </c>
      <c r="N806" s="89">
        <f>IFERROR(IF('Company Details'!C812=(VLOOKUP(Transaction!F806,'Customer Details'!$B$3:$D$32,2)),0,L806*M806),0)</f>
        <v>0</v>
      </c>
      <c r="O806" s="92">
        <f>IFERROR(IF('Company Details'!C812=(VLOOKUP(Transaction!F806,'Customer Details'!$B$3:$D$32,2)),L806*M806/2,0),0)</f>
        <v>0</v>
      </c>
      <c r="P806" s="92">
        <f>IFERROR(IF('Company Details'!C812=(VLOOKUP(Transaction!F806,'Customer Details'!$B$3:$D$32,2)),L806*M806/2,0),0)</f>
        <v>0</v>
      </c>
      <c r="Q806" s="89">
        <f t="shared" si="51"/>
        <v>0</v>
      </c>
      <c r="R806" s="90">
        <f t="shared" si="52"/>
        <v>0</v>
      </c>
    </row>
    <row r="807" spans="1:18" x14ac:dyDescent="0.2">
      <c r="A807" s="73" t="str">
        <f t="shared" si="49"/>
        <v>-</v>
      </c>
      <c r="B807" s="73">
        <v>806</v>
      </c>
      <c r="C807" s="121"/>
      <c r="D807" s="9"/>
      <c r="E807" s="10"/>
      <c r="F807" s="11"/>
      <c r="G807" s="9"/>
      <c r="H807" s="86" t="str">
        <f>IFERROR(VLOOKUP(G807,'Service Details'!$D$5:$F$21,2,TRUE),"")</f>
        <v/>
      </c>
      <c r="I807" s="12"/>
      <c r="J807" s="13"/>
      <c r="K807" s="89">
        <f t="shared" si="50"/>
        <v>0</v>
      </c>
      <c r="L807" s="90">
        <v>0</v>
      </c>
      <c r="M807" s="91">
        <f>IFERROR(IF('Company Details'!$C$9="Yes",(VLOOKUP(Transaction!G807,'Service Details'!$D$5:$F$29,3)),0%),0)</f>
        <v>0</v>
      </c>
      <c r="N807" s="89">
        <f>IFERROR(IF('Company Details'!C813=(VLOOKUP(Transaction!F807,'Customer Details'!$B$3:$D$32,2)),0,L807*M807),0)</f>
        <v>0</v>
      </c>
      <c r="O807" s="92">
        <f>IFERROR(IF('Company Details'!C813=(VLOOKUP(Transaction!F807,'Customer Details'!$B$3:$D$32,2)),L807*M807/2,0),0)</f>
        <v>0</v>
      </c>
      <c r="P807" s="92">
        <f>IFERROR(IF('Company Details'!C813=(VLOOKUP(Transaction!F807,'Customer Details'!$B$3:$D$32,2)),L807*M807/2,0),0)</f>
        <v>0</v>
      </c>
      <c r="Q807" s="89">
        <f t="shared" si="51"/>
        <v>0</v>
      </c>
      <c r="R807" s="90">
        <f t="shared" si="52"/>
        <v>0</v>
      </c>
    </row>
    <row r="808" spans="1:18" x14ac:dyDescent="0.2">
      <c r="A808" s="73" t="str">
        <f t="shared" si="49"/>
        <v>-</v>
      </c>
      <c r="B808" s="73">
        <v>807</v>
      </c>
      <c r="C808" s="121"/>
      <c r="D808" s="9"/>
      <c r="E808" s="10"/>
      <c r="F808" s="11"/>
      <c r="G808" s="9"/>
      <c r="H808" s="86" t="str">
        <f>IFERROR(VLOOKUP(G808,'Service Details'!$D$5:$F$21,2,TRUE),"")</f>
        <v/>
      </c>
      <c r="I808" s="12"/>
      <c r="J808" s="13"/>
      <c r="K808" s="89">
        <f t="shared" si="50"/>
        <v>0</v>
      </c>
      <c r="L808" s="90">
        <v>0</v>
      </c>
      <c r="M808" s="91">
        <f>IFERROR(IF('Company Details'!$C$9="Yes",(VLOOKUP(Transaction!G808,'Service Details'!$D$5:$F$29,3)),0%),0)</f>
        <v>0</v>
      </c>
      <c r="N808" s="89">
        <f>IFERROR(IF('Company Details'!C814=(VLOOKUP(Transaction!F808,'Customer Details'!$B$3:$D$32,2)),0,L808*M808),0)</f>
        <v>0</v>
      </c>
      <c r="O808" s="92">
        <f>IFERROR(IF('Company Details'!C814=(VLOOKUP(Transaction!F808,'Customer Details'!$B$3:$D$32,2)),L808*M808/2,0),0)</f>
        <v>0</v>
      </c>
      <c r="P808" s="92">
        <f>IFERROR(IF('Company Details'!C814=(VLOOKUP(Transaction!F808,'Customer Details'!$B$3:$D$32,2)),L808*M808/2,0),0)</f>
        <v>0</v>
      </c>
      <c r="Q808" s="89">
        <f t="shared" si="51"/>
        <v>0</v>
      </c>
      <c r="R808" s="90">
        <f t="shared" si="52"/>
        <v>0</v>
      </c>
    </row>
    <row r="809" spans="1:18" x14ac:dyDescent="0.2">
      <c r="A809" s="73" t="str">
        <f t="shared" si="49"/>
        <v>-</v>
      </c>
      <c r="B809" s="73">
        <v>808</v>
      </c>
      <c r="C809" s="121"/>
      <c r="D809" s="9"/>
      <c r="E809" s="10"/>
      <c r="F809" s="11"/>
      <c r="G809" s="9"/>
      <c r="H809" s="86" t="str">
        <f>IFERROR(VLOOKUP(G809,'Service Details'!$D$5:$F$21,2,TRUE),"")</f>
        <v/>
      </c>
      <c r="I809" s="12"/>
      <c r="J809" s="13"/>
      <c r="K809" s="89">
        <f t="shared" si="50"/>
        <v>0</v>
      </c>
      <c r="L809" s="90">
        <v>0</v>
      </c>
      <c r="M809" s="91">
        <f>IFERROR(IF('Company Details'!$C$9="Yes",(VLOOKUP(Transaction!G809,'Service Details'!$D$5:$F$29,3)),0%),0)</f>
        <v>0</v>
      </c>
      <c r="N809" s="89">
        <f>IFERROR(IF('Company Details'!C815=(VLOOKUP(Transaction!F809,'Customer Details'!$B$3:$D$32,2)),0,L809*M809),0)</f>
        <v>0</v>
      </c>
      <c r="O809" s="92">
        <f>IFERROR(IF('Company Details'!C815=(VLOOKUP(Transaction!F809,'Customer Details'!$B$3:$D$32,2)),L809*M809/2,0),0)</f>
        <v>0</v>
      </c>
      <c r="P809" s="92">
        <f>IFERROR(IF('Company Details'!C815=(VLOOKUP(Transaction!F809,'Customer Details'!$B$3:$D$32,2)),L809*M809/2,0),0)</f>
        <v>0</v>
      </c>
      <c r="Q809" s="89">
        <f t="shared" si="51"/>
        <v>0</v>
      </c>
      <c r="R809" s="90">
        <f t="shared" si="52"/>
        <v>0</v>
      </c>
    </row>
    <row r="810" spans="1:18" x14ac:dyDescent="0.2">
      <c r="A810" s="73" t="str">
        <f t="shared" si="49"/>
        <v>-</v>
      </c>
      <c r="B810" s="73">
        <v>809</v>
      </c>
      <c r="C810" s="121"/>
      <c r="D810" s="9"/>
      <c r="E810" s="10"/>
      <c r="F810" s="11"/>
      <c r="G810" s="9"/>
      <c r="H810" s="86" t="str">
        <f>IFERROR(VLOOKUP(G810,'Service Details'!$D$5:$F$21,2,TRUE),"")</f>
        <v/>
      </c>
      <c r="I810" s="12"/>
      <c r="J810" s="13"/>
      <c r="K810" s="89">
        <f t="shared" si="50"/>
        <v>0</v>
      </c>
      <c r="L810" s="90">
        <v>0</v>
      </c>
      <c r="M810" s="91">
        <f>IFERROR(IF('Company Details'!$C$9="Yes",(VLOOKUP(Transaction!G810,'Service Details'!$D$5:$F$29,3)),0%),0)</f>
        <v>0</v>
      </c>
      <c r="N810" s="89">
        <f>IFERROR(IF('Company Details'!C816=(VLOOKUP(Transaction!F810,'Customer Details'!$B$3:$D$32,2)),0,L810*M810),0)</f>
        <v>0</v>
      </c>
      <c r="O810" s="92">
        <f>IFERROR(IF('Company Details'!C816=(VLOOKUP(Transaction!F810,'Customer Details'!$B$3:$D$32,2)),L810*M810/2,0),0)</f>
        <v>0</v>
      </c>
      <c r="P810" s="92">
        <f>IFERROR(IF('Company Details'!C816=(VLOOKUP(Transaction!F810,'Customer Details'!$B$3:$D$32,2)),L810*M810/2,0),0)</f>
        <v>0</v>
      </c>
      <c r="Q810" s="89">
        <f t="shared" si="51"/>
        <v>0</v>
      </c>
      <c r="R810" s="90">
        <f t="shared" si="52"/>
        <v>0</v>
      </c>
    </row>
    <row r="811" spans="1:18" x14ac:dyDescent="0.2">
      <c r="A811" s="73" t="str">
        <f t="shared" si="49"/>
        <v>-</v>
      </c>
      <c r="B811" s="73">
        <v>810</v>
      </c>
      <c r="C811" s="121"/>
      <c r="D811" s="9"/>
      <c r="E811" s="10"/>
      <c r="F811" s="11"/>
      <c r="G811" s="9"/>
      <c r="H811" s="86" t="str">
        <f>IFERROR(VLOOKUP(G811,'Service Details'!$D$5:$F$21,2,TRUE),"")</f>
        <v/>
      </c>
      <c r="I811" s="12"/>
      <c r="J811" s="13"/>
      <c r="K811" s="89">
        <f t="shared" si="50"/>
        <v>0</v>
      </c>
      <c r="L811" s="90">
        <v>0</v>
      </c>
      <c r="M811" s="91">
        <f>IFERROR(IF('Company Details'!$C$9="Yes",(VLOOKUP(Transaction!G811,'Service Details'!$D$5:$F$29,3)),0%),0)</f>
        <v>0</v>
      </c>
      <c r="N811" s="89">
        <f>IFERROR(IF('Company Details'!C817=(VLOOKUP(Transaction!F811,'Customer Details'!$B$3:$D$32,2)),0,L811*M811),0)</f>
        <v>0</v>
      </c>
      <c r="O811" s="92">
        <f>IFERROR(IF('Company Details'!C817=(VLOOKUP(Transaction!F811,'Customer Details'!$B$3:$D$32,2)),L811*M811/2,0),0)</f>
        <v>0</v>
      </c>
      <c r="P811" s="92">
        <f>IFERROR(IF('Company Details'!C817=(VLOOKUP(Transaction!F811,'Customer Details'!$B$3:$D$32,2)),L811*M811/2,0),0)</f>
        <v>0</v>
      </c>
      <c r="Q811" s="89">
        <f t="shared" si="51"/>
        <v>0</v>
      </c>
      <c r="R811" s="90">
        <f t="shared" si="52"/>
        <v>0</v>
      </c>
    </row>
    <row r="812" spans="1:18" x14ac:dyDescent="0.2">
      <c r="A812" s="73" t="str">
        <f t="shared" si="49"/>
        <v>-</v>
      </c>
      <c r="B812" s="73">
        <v>811</v>
      </c>
      <c r="C812" s="121"/>
      <c r="D812" s="9"/>
      <c r="E812" s="10"/>
      <c r="F812" s="11"/>
      <c r="G812" s="9"/>
      <c r="H812" s="86" t="str">
        <f>IFERROR(VLOOKUP(G812,'Service Details'!$D$5:$F$21,2,TRUE),"")</f>
        <v/>
      </c>
      <c r="I812" s="12"/>
      <c r="J812" s="13"/>
      <c r="K812" s="89">
        <f t="shared" si="50"/>
        <v>0</v>
      </c>
      <c r="L812" s="90">
        <v>0</v>
      </c>
      <c r="M812" s="91">
        <f>IFERROR(IF('Company Details'!$C$9="Yes",(VLOOKUP(Transaction!G812,'Service Details'!$D$5:$F$29,3)),0%),0)</f>
        <v>0</v>
      </c>
      <c r="N812" s="89">
        <f>IFERROR(IF('Company Details'!C818=(VLOOKUP(Transaction!F812,'Customer Details'!$B$3:$D$32,2)),0,L812*M812),0)</f>
        <v>0</v>
      </c>
      <c r="O812" s="92">
        <f>IFERROR(IF('Company Details'!C818=(VLOOKUP(Transaction!F812,'Customer Details'!$B$3:$D$32,2)),L812*M812/2,0),0)</f>
        <v>0</v>
      </c>
      <c r="P812" s="92">
        <f>IFERROR(IF('Company Details'!C818=(VLOOKUP(Transaction!F812,'Customer Details'!$B$3:$D$32,2)),L812*M812/2,0),0)</f>
        <v>0</v>
      </c>
      <c r="Q812" s="89">
        <f t="shared" si="51"/>
        <v>0</v>
      </c>
      <c r="R812" s="90">
        <f t="shared" si="52"/>
        <v>0</v>
      </c>
    </row>
    <row r="813" spans="1:18" x14ac:dyDescent="0.2">
      <c r="A813" s="73" t="str">
        <f t="shared" si="49"/>
        <v>-</v>
      </c>
      <c r="B813" s="73">
        <v>812</v>
      </c>
      <c r="C813" s="121"/>
      <c r="D813" s="9"/>
      <c r="E813" s="10"/>
      <c r="F813" s="11"/>
      <c r="G813" s="9"/>
      <c r="H813" s="86" t="str">
        <f>IFERROR(VLOOKUP(G813,'Service Details'!$D$5:$F$21,2,TRUE),"")</f>
        <v/>
      </c>
      <c r="I813" s="12"/>
      <c r="J813" s="13"/>
      <c r="K813" s="89">
        <f t="shared" si="50"/>
        <v>0</v>
      </c>
      <c r="L813" s="90">
        <v>0</v>
      </c>
      <c r="M813" s="91">
        <f>IFERROR(IF('Company Details'!$C$9="Yes",(VLOOKUP(Transaction!G813,'Service Details'!$D$5:$F$29,3)),0%),0)</f>
        <v>0</v>
      </c>
      <c r="N813" s="89">
        <f>IFERROR(IF('Company Details'!C819=(VLOOKUP(Transaction!F813,'Customer Details'!$B$3:$D$32,2)),0,L813*M813),0)</f>
        <v>0</v>
      </c>
      <c r="O813" s="92">
        <f>IFERROR(IF('Company Details'!C819=(VLOOKUP(Transaction!F813,'Customer Details'!$B$3:$D$32,2)),L813*M813/2,0),0)</f>
        <v>0</v>
      </c>
      <c r="P813" s="92">
        <f>IFERROR(IF('Company Details'!C819=(VLOOKUP(Transaction!F813,'Customer Details'!$B$3:$D$32,2)),L813*M813/2,0),0)</f>
        <v>0</v>
      </c>
      <c r="Q813" s="89">
        <f t="shared" si="51"/>
        <v>0</v>
      </c>
      <c r="R813" s="90">
        <f t="shared" si="52"/>
        <v>0</v>
      </c>
    </row>
    <row r="814" spans="1:18" x14ac:dyDescent="0.2">
      <c r="A814" s="73" t="str">
        <f t="shared" si="49"/>
        <v>-</v>
      </c>
      <c r="B814" s="73">
        <v>813</v>
      </c>
      <c r="C814" s="121"/>
      <c r="D814" s="9"/>
      <c r="E814" s="10"/>
      <c r="F814" s="11"/>
      <c r="G814" s="9"/>
      <c r="H814" s="86" t="str">
        <f>IFERROR(VLOOKUP(G814,'Service Details'!$D$5:$F$21,2,TRUE),"")</f>
        <v/>
      </c>
      <c r="I814" s="12"/>
      <c r="J814" s="13"/>
      <c r="K814" s="89">
        <f t="shared" si="50"/>
        <v>0</v>
      </c>
      <c r="L814" s="90">
        <v>0</v>
      </c>
      <c r="M814" s="91">
        <f>IFERROR(IF('Company Details'!$C$9="Yes",(VLOOKUP(Transaction!G814,'Service Details'!$D$5:$F$29,3)),0%),0)</f>
        <v>0</v>
      </c>
      <c r="N814" s="89">
        <f>IFERROR(IF('Company Details'!C820=(VLOOKUP(Transaction!F814,'Customer Details'!$B$3:$D$32,2)),0,L814*M814),0)</f>
        <v>0</v>
      </c>
      <c r="O814" s="92">
        <f>IFERROR(IF('Company Details'!C820=(VLOOKUP(Transaction!F814,'Customer Details'!$B$3:$D$32,2)),L814*M814/2,0),0)</f>
        <v>0</v>
      </c>
      <c r="P814" s="92">
        <f>IFERROR(IF('Company Details'!C820=(VLOOKUP(Transaction!F814,'Customer Details'!$B$3:$D$32,2)),L814*M814/2,0),0)</f>
        <v>0</v>
      </c>
      <c r="Q814" s="89">
        <f t="shared" si="51"/>
        <v>0</v>
      </c>
      <c r="R814" s="90">
        <f t="shared" si="52"/>
        <v>0</v>
      </c>
    </row>
    <row r="815" spans="1:18" x14ac:dyDescent="0.2">
      <c r="A815" s="73" t="str">
        <f t="shared" si="49"/>
        <v>-</v>
      </c>
      <c r="B815" s="73">
        <v>814</v>
      </c>
      <c r="C815" s="121"/>
      <c r="D815" s="9"/>
      <c r="E815" s="10"/>
      <c r="F815" s="11"/>
      <c r="G815" s="9"/>
      <c r="H815" s="86" t="str">
        <f>IFERROR(VLOOKUP(G815,'Service Details'!$D$5:$F$21,2,TRUE),"")</f>
        <v/>
      </c>
      <c r="I815" s="12"/>
      <c r="J815" s="13"/>
      <c r="K815" s="89">
        <f t="shared" si="50"/>
        <v>0</v>
      </c>
      <c r="L815" s="90">
        <v>0</v>
      </c>
      <c r="M815" s="91">
        <f>IFERROR(IF('Company Details'!$C$9="Yes",(VLOOKUP(Transaction!G815,'Service Details'!$D$5:$F$29,3)),0%),0)</f>
        <v>0</v>
      </c>
      <c r="N815" s="89">
        <f>IFERROR(IF('Company Details'!C821=(VLOOKUP(Transaction!F815,'Customer Details'!$B$3:$D$32,2)),0,L815*M815),0)</f>
        <v>0</v>
      </c>
      <c r="O815" s="92">
        <f>IFERROR(IF('Company Details'!C821=(VLOOKUP(Transaction!F815,'Customer Details'!$B$3:$D$32,2)),L815*M815/2,0),0)</f>
        <v>0</v>
      </c>
      <c r="P815" s="92">
        <f>IFERROR(IF('Company Details'!C821=(VLOOKUP(Transaction!F815,'Customer Details'!$B$3:$D$32,2)),L815*M815/2,0),0)</f>
        <v>0</v>
      </c>
      <c r="Q815" s="89">
        <f t="shared" si="51"/>
        <v>0</v>
      </c>
      <c r="R815" s="90">
        <f t="shared" si="52"/>
        <v>0</v>
      </c>
    </row>
    <row r="816" spans="1:18" x14ac:dyDescent="0.2">
      <c r="A816" s="73" t="str">
        <f t="shared" si="49"/>
        <v>-</v>
      </c>
      <c r="B816" s="73">
        <v>815</v>
      </c>
      <c r="C816" s="121"/>
      <c r="D816" s="9"/>
      <c r="E816" s="10"/>
      <c r="F816" s="11"/>
      <c r="G816" s="9"/>
      <c r="H816" s="86" t="str">
        <f>IFERROR(VLOOKUP(G816,'Service Details'!$D$5:$F$21,2,TRUE),"")</f>
        <v/>
      </c>
      <c r="I816" s="12"/>
      <c r="J816" s="13"/>
      <c r="K816" s="89">
        <f t="shared" si="50"/>
        <v>0</v>
      </c>
      <c r="L816" s="90">
        <v>0</v>
      </c>
      <c r="M816" s="91">
        <f>IFERROR(IF('Company Details'!$C$9="Yes",(VLOOKUP(Transaction!G816,'Service Details'!$D$5:$F$29,3)),0%),0)</f>
        <v>0</v>
      </c>
      <c r="N816" s="89">
        <f>IFERROR(IF('Company Details'!C822=(VLOOKUP(Transaction!F816,'Customer Details'!$B$3:$D$32,2)),0,L816*M816),0)</f>
        <v>0</v>
      </c>
      <c r="O816" s="92">
        <f>IFERROR(IF('Company Details'!C822=(VLOOKUP(Transaction!F816,'Customer Details'!$B$3:$D$32,2)),L816*M816/2,0),0)</f>
        <v>0</v>
      </c>
      <c r="P816" s="92">
        <f>IFERROR(IF('Company Details'!C822=(VLOOKUP(Transaction!F816,'Customer Details'!$B$3:$D$32,2)),L816*M816/2,0),0)</f>
        <v>0</v>
      </c>
      <c r="Q816" s="89">
        <f t="shared" si="51"/>
        <v>0</v>
      </c>
      <c r="R816" s="90">
        <f t="shared" si="52"/>
        <v>0</v>
      </c>
    </row>
    <row r="817" spans="1:18" x14ac:dyDescent="0.2">
      <c r="A817" s="73" t="str">
        <f t="shared" si="49"/>
        <v>-</v>
      </c>
      <c r="B817" s="73">
        <v>816</v>
      </c>
      <c r="C817" s="121"/>
      <c r="D817" s="9"/>
      <c r="E817" s="10"/>
      <c r="F817" s="11"/>
      <c r="G817" s="9"/>
      <c r="H817" s="86" t="str">
        <f>IFERROR(VLOOKUP(G817,'Service Details'!$D$5:$F$21,2,TRUE),"")</f>
        <v/>
      </c>
      <c r="I817" s="12"/>
      <c r="J817" s="13"/>
      <c r="K817" s="89">
        <f t="shared" si="50"/>
        <v>0</v>
      </c>
      <c r="L817" s="90">
        <v>0</v>
      </c>
      <c r="M817" s="91">
        <f>IFERROR(IF('Company Details'!$C$9="Yes",(VLOOKUP(Transaction!G817,'Service Details'!$D$5:$F$29,3)),0%),0)</f>
        <v>0</v>
      </c>
      <c r="N817" s="89">
        <f>IFERROR(IF('Company Details'!C823=(VLOOKUP(Transaction!F817,'Customer Details'!$B$3:$D$32,2)),0,L817*M817),0)</f>
        <v>0</v>
      </c>
      <c r="O817" s="92">
        <f>IFERROR(IF('Company Details'!C823=(VLOOKUP(Transaction!F817,'Customer Details'!$B$3:$D$32,2)),L817*M817/2,0),0)</f>
        <v>0</v>
      </c>
      <c r="P817" s="92">
        <f>IFERROR(IF('Company Details'!C823=(VLOOKUP(Transaction!F817,'Customer Details'!$B$3:$D$32,2)),L817*M817/2,0),0)</f>
        <v>0</v>
      </c>
      <c r="Q817" s="89">
        <f t="shared" si="51"/>
        <v>0</v>
      </c>
      <c r="R817" s="90">
        <f t="shared" si="52"/>
        <v>0</v>
      </c>
    </row>
    <row r="818" spans="1:18" x14ac:dyDescent="0.2">
      <c r="A818" s="73" t="str">
        <f t="shared" si="49"/>
        <v>-</v>
      </c>
      <c r="B818" s="73">
        <v>817</v>
      </c>
      <c r="C818" s="121"/>
      <c r="D818" s="9"/>
      <c r="E818" s="10"/>
      <c r="F818" s="11"/>
      <c r="G818" s="9"/>
      <c r="H818" s="86" t="str">
        <f>IFERROR(VLOOKUP(G818,'Service Details'!$D$5:$F$21,2,TRUE),"")</f>
        <v/>
      </c>
      <c r="I818" s="12"/>
      <c r="J818" s="13"/>
      <c r="K818" s="89">
        <f t="shared" si="50"/>
        <v>0</v>
      </c>
      <c r="L818" s="90">
        <v>0</v>
      </c>
      <c r="M818" s="91">
        <f>IFERROR(IF('Company Details'!$C$9="Yes",(VLOOKUP(Transaction!G818,'Service Details'!$D$5:$F$29,3)),0%),0)</f>
        <v>0</v>
      </c>
      <c r="N818" s="89">
        <f>IFERROR(IF('Company Details'!C824=(VLOOKUP(Transaction!F818,'Customer Details'!$B$3:$D$32,2)),0,L818*M818),0)</f>
        <v>0</v>
      </c>
      <c r="O818" s="92">
        <f>IFERROR(IF('Company Details'!C824=(VLOOKUP(Transaction!F818,'Customer Details'!$B$3:$D$32,2)),L818*M818/2,0),0)</f>
        <v>0</v>
      </c>
      <c r="P818" s="92">
        <f>IFERROR(IF('Company Details'!C824=(VLOOKUP(Transaction!F818,'Customer Details'!$B$3:$D$32,2)),L818*M818/2,0),0)</f>
        <v>0</v>
      </c>
      <c r="Q818" s="89">
        <f t="shared" si="51"/>
        <v>0</v>
      </c>
      <c r="R818" s="90">
        <f t="shared" si="52"/>
        <v>0</v>
      </c>
    </row>
    <row r="819" spans="1:18" x14ac:dyDescent="0.2">
      <c r="A819" s="73" t="str">
        <f t="shared" si="49"/>
        <v>-</v>
      </c>
      <c r="B819" s="73">
        <v>818</v>
      </c>
      <c r="C819" s="121"/>
      <c r="D819" s="9"/>
      <c r="E819" s="10"/>
      <c r="F819" s="11"/>
      <c r="G819" s="9"/>
      <c r="H819" s="86" t="str">
        <f>IFERROR(VLOOKUP(G819,'Service Details'!$D$5:$F$21,2,TRUE),"")</f>
        <v/>
      </c>
      <c r="I819" s="12"/>
      <c r="J819" s="13"/>
      <c r="K819" s="89">
        <f t="shared" si="50"/>
        <v>0</v>
      </c>
      <c r="L819" s="90">
        <v>0</v>
      </c>
      <c r="M819" s="91">
        <f>IFERROR(IF('Company Details'!$C$9="Yes",(VLOOKUP(Transaction!G819,'Service Details'!$D$5:$F$29,3)),0%),0)</f>
        <v>0</v>
      </c>
      <c r="N819" s="89">
        <f>IFERROR(IF('Company Details'!C825=(VLOOKUP(Transaction!F819,'Customer Details'!$B$3:$D$32,2)),0,L819*M819),0)</f>
        <v>0</v>
      </c>
      <c r="O819" s="92">
        <f>IFERROR(IF('Company Details'!C825=(VLOOKUP(Transaction!F819,'Customer Details'!$B$3:$D$32,2)),L819*M819/2,0),0)</f>
        <v>0</v>
      </c>
      <c r="P819" s="92">
        <f>IFERROR(IF('Company Details'!C825=(VLOOKUP(Transaction!F819,'Customer Details'!$B$3:$D$32,2)),L819*M819/2,0),0)</f>
        <v>0</v>
      </c>
      <c r="Q819" s="89">
        <f t="shared" si="51"/>
        <v>0</v>
      </c>
      <c r="R819" s="90">
        <f t="shared" si="52"/>
        <v>0</v>
      </c>
    </row>
    <row r="820" spans="1:18" x14ac:dyDescent="0.2">
      <c r="A820" s="73" t="str">
        <f t="shared" si="49"/>
        <v>-</v>
      </c>
      <c r="B820" s="73">
        <v>819</v>
      </c>
      <c r="C820" s="121"/>
      <c r="D820" s="9"/>
      <c r="E820" s="10"/>
      <c r="F820" s="11"/>
      <c r="G820" s="9"/>
      <c r="H820" s="86" t="str">
        <f>IFERROR(VLOOKUP(G820,'Service Details'!$D$5:$F$21,2,TRUE),"")</f>
        <v/>
      </c>
      <c r="I820" s="12"/>
      <c r="J820" s="13"/>
      <c r="K820" s="89">
        <f t="shared" si="50"/>
        <v>0</v>
      </c>
      <c r="L820" s="90">
        <v>0</v>
      </c>
      <c r="M820" s="91">
        <f>IFERROR(IF('Company Details'!$C$9="Yes",(VLOOKUP(Transaction!G820,'Service Details'!$D$5:$F$29,3)),0%),0)</f>
        <v>0</v>
      </c>
      <c r="N820" s="89">
        <f>IFERROR(IF('Company Details'!C826=(VLOOKUP(Transaction!F820,'Customer Details'!$B$3:$D$32,2)),0,L820*M820),0)</f>
        <v>0</v>
      </c>
      <c r="O820" s="92">
        <f>IFERROR(IF('Company Details'!C826=(VLOOKUP(Transaction!F820,'Customer Details'!$B$3:$D$32,2)),L820*M820/2,0),0)</f>
        <v>0</v>
      </c>
      <c r="P820" s="92">
        <f>IFERROR(IF('Company Details'!C826=(VLOOKUP(Transaction!F820,'Customer Details'!$B$3:$D$32,2)),L820*M820/2,0),0)</f>
        <v>0</v>
      </c>
      <c r="Q820" s="89">
        <f t="shared" si="51"/>
        <v>0</v>
      </c>
      <c r="R820" s="90">
        <f t="shared" si="52"/>
        <v>0</v>
      </c>
    </row>
    <row r="821" spans="1:18" x14ac:dyDescent="0.2">
      <c r="A821" s="73" t="str">
        <f t="shared" si="49"/>
        <v>-</v>
      </c>
      <c r="B821" s="73">
        <v>820</v>
      </c>
      <c r="C821" s="121"/>
      <c r="D821" s="9"/>
      <c r="E821" s="10"/>
      <c r="F821" s="11"/>
      <c r="G821" s="9"/>
      <c r="H821" s="86" t="str">
        <f>IFERROR(VLOOKUP(G821,'Service Details'!$D$5:$F$21,2,TRUE),"")</f>
        <v/>
      </c>
      <c r="I821" s="12"/>
      <c r="J821" s="13"/>
      <c r="K821" s="89">
        <f t="shared" si="50"/>
        <v>0</v>
      </c>
      <c r="L821" s="90">
        <v>0</v>
      </c>
      <c r="M821" s="91">
        <f>IFERROR(IF('Company Details'!$C$9="Yes",(VLOOKUP(Transaction!G821,'Service Details'!$D$5:$F$29,3)),0%),0)</f>
        <v>0</v>
      </c>
      <c r="N821" s="89">
        <f>IFERROR(IF('Company Details'!C827=(VLOOKUP(Transaction!F821,'Customer Details'!$B$3:$D$32,2)),0,L821*M821),0)</f>
        <v>0</v>
      </c>
      <c r="O821" s="92">
        <f>IFERROR(IF('Company Details'!C827=(VLOOKUP(Transaction!F821,'Customer Details'!$B$3:$D$32,2)),L821*M821/2,0),0)</f>
        <v>0</v>
      </c>
      <c r="P821" s="92">
        <f>IFERROR(IF('Company Details'!C827=(VLOOKUP(Transaction!F821,'Customer Details'!$B$3:$D$32,2)),L821*M821/2,0),0)</f>
        <v>0</v>
      </c>
      <c r="Q821" s="89">
        <f t="shared" si="51"/>
        <v>0</v>
      </c>
      <c r="R821" s="90">
        <f t="shared" si="52"/>
        <v>0</v>
      </c>
    </row>
    <row r="822" spans="1:18" x14ac:dyDescent="0.2">
      <c r="A822" s="73" t="str">
        <f t="shared" si="49"/>
        <v>-</v>
      </c>
      <c r="B822" s="73">
        <v>821</v>
      </c>
      <c r="C822" s="121"/>
      <c r="D822" s="9"/>
      <c r="E822" s="10"/>
      <c r="F822" s="11"/>
      <c r="G822" s="9"/>
      <c r="H822" s="86" t="str">
        <f>IFERROR(VLOOKUP(G822,'Service Details'!$D$5:$F$21,2,TRUE),"")</f>
        <v/>
      </c>
      <c r="I822" s="12"/>
      <c r="J822" s="13"/>
      <c r="K822" s="89">
        <f t="shared" si="50"/>
        <v>0</v>
      </c>
      <c r="L822" s="90">
        <v>0</v>
      </c>
      <c r="M822" s="91">
        <f>IFERROR(IF('Company Details'!$C$9="Yes",(VLOOKUP(Transaction!G822,'Service Details'!$D$5:$F$29,3)),0%),0)</f>
        <v>0</v>
      </c>
      <c r="N822" s="89">
        <f>IFERROR(IF('Company Details'!C828=(VLOOKUP(Transaction!F822,'Customer Details'!$B$3:$D$32,2)),0,L822*M822),0)</f>
        <v>0</v>
      </c>
      <c r="O822" s="92">
        <f>IFERROR(IF('Company Details'!C828=(VLOOKUP(Transaction!F822,'Customer Details'!$B$3:$D$32,2)),L822*M822/2,0),0)</f>
        <v>0</v>
      </c>
      <c r="P822" s="92">
        <f>IFERROR(IF('Company Details'!C828=(VLOOKUP(Transaction!F822,'Customer Details'!$B$3:$D$32,2)),L822*M822/2,0),0)</f>
        <v>0</v>
      </c>
      <c r="Q822" s="89">
        <f t="shared" si="51"/>
        <v>0</v>
      </c>
      <c r="R822" s="90">
        <f t="shared" si="52"/>
        <v>0</v>
      </c>
    </row>
    <row r="823" spans="1:18" x14ac:dyDescent="0.2">
      <c r="A823" s="73" t="str">
        <f t="shared" si="49"/>
        <v>-</v>
      </c>
      <c r="B823" s="73">
        <v>822</v>
      </c>
      <c r="C823" s="121"/>
      <c r="D823" s="9"/>
      <c r="E823" s="10"/>
      <c r="F823" s="11"/>
      <c r="G823" s="9"/>
      <c r="H823" s="86" t="str">
        <f>IFERROR(VLOOKUP(G823,'Service Details'!$D$5:$F$21,2,TRUE),"")</f>
        <v/>
      </c>
      <c r="I823" s="12"/>
      <c r="J823" s="13"/>
      <c r="K823" s="89">
        <f t="shared" si="50"/>
        <v>0</v>
      </c>
      <c r="L823" s="90">
        <v>0</v>
      </c>
      <c r="M823" s="91">
        <f>IFERROR(IF('Company Details'!$C$9="Yes",(VLOOKUP(Transaction!G823,'Service Details'!$D$5:$F$29,3)),0%),0)</f>
        <v>0</v>
      </c>
      <c r="N823" s="89">
        <f>IFERROR(IF('Company Details'!C829=(VLOOKUP(Transaction!F823,'Customer Details'!$B$3:$D$32,2)),0,L823*M823),0)</f>
        <v>0</v>
      </c>
      <c r="O823" s="92">
        <f>IFERROR(IF('Company Details'!C829=(VLOOKUP(Transaction!F823,'Customer Details'!$B$3:$D$32,2)),L823*M823/2,0),0)</f>
        <v>0</v>
      </c>
      <c r="P823" s="92">
        <f>IFERROR(IF('Company Details'!C829=(VLOOKUP(Transaction!F823,'Customer Details'!$B$3:$D$32,2)),L823*M823/2,0),0)</f>
        <v>0</v>
      </c>
      <c r="Q823" s="89">
        <f t="shared" si="51"/>
        <v>0</v>
      </c>
      <c r="R823" s="90">
        <f t="shared" si="52"/>
        <v>0</v>
      </c>
    </row>
    <row r="824" spans="1:18" x14ac:dyDescent="0.2">
      <c r="A824" s="73" t="str">
        <f t="shared" si="49"/>
        <v>-</v>
      </c>
      <c r="B824" s="73">
        <v>823</v>
      </c>
      <c r="C824" s="121"/>
      <c r="D824" s="9"/>
      <c r="E824" s="10"/>
      <c r="F824" s="11"/>
      <c r="G824" s="9"/>
      <c r="H824" s="86" t="str">
        <f>IFERROR(VLOOKUP(G824,'Service Details'!$D$5:$F$21,2,TRUE),"")</f>
        <v/>
      </c>
      <c r="I824" s="12"/>
      <c r="J824" s="13"/>
      <c r="K824" s="89">
        <f t="shared" si="50"/>
        <v>0</v>
      </c>
      <c r="L824" s="90">
        <v>0</v>
      </c>
      <c r="M824" s="91">
        <f>IFERROR(IF('Company Details'!$C$9="Yes",(VLOOKUP(Transaction!G824,'Service Details'!$D$5:$F$29,3)),0%),0)</f>
        <v>0</v>
      </c>
      <c r="N824" s="89">
        <f>IFERROR(IF('Company Details'!C830=(VLOOKUP(Transaction!F824,'Customer Details'!$B$3:$D$32,2)),0,L824*M824),0)</f>
        <v>0</v>
      </c>
      <c r="O824" s="92">
        <f>IFERROR(IF('Company Details'!C830=(VLOOKUP(Transaction!F824,'Customer Details'!$B$3:$D$32,2)),L824*M824/2,0),0)</f>
        <v>0</v>
      </c>
      <c r="P824" s="92">
        <f>IFERROR(IF('Company Details'!C830=(VLOOKUP(Transaction!F824,'Customer Details'!$B$3:$D$32,2)),L824*M824/2,0),0)</f>
        <v>0</v>
      </c>
      <c r="Q824" s="89">
        <f t="shared" si="51"/>
        <v>0</v>
      </c>
      <c r="R824" s="90">
        <f t="shared" si="52"/>
        <v>0</v>
      </c>
    </row>
    <row r="825" spans="1:18" x14ac:dyDescent="0.2">
      <c r="A825" s="73" t="str">
        <f t="shared" si="49"/>
        <v>-</v>
      </c>
      <c r="B825" s="73">
        <v>824</v>
      </c>
      <c r="C825" s="121"/>
      <c r="D825" s="9"/>
      <c r="E825" s="10"/>
      <c r="F825" s="11"/>
      <c r="G825" s="9"/>
      <c r="H825" s="86" t="str">
        <f>IFERROR(VLOOKUP(G825,'Service Details'!$D$5:$F$21,2,TRUE),"")</f>
        <v/>
      </c>
      <c r="I825" s="12"/>
      <c r="J825" s="13"/>
      <c r="K825" s="89">
        <f t="shared" si="50"/>
        <v>0</v>
      </c>
      <c r="L825" s="90">
        <v>0</v>
      </c>
      <c r="M825" s="91">
        <f>IFERROR(IF('Company Details'!$C$9="Yes",(VLOOKUP(Transaction!G825,'Service Details'!$D$5:$F$29,3)),0%),0)</f>
        <v>0</v>
      </c>
      <c r="N825" s="89">
        <f>IFERROR(IF('Company Details'!C831=(VLOOKUP(Transaction!F825,'Customer Details'!$B$3:$D$32,2)),0,L825*M825),0)</f>
        <v>0</v>
      </c>
      <c r="O825" s="92">
        <f>IFERROR(IF('Company Details'!C831=(VLOOKUP(Transaction!F825,'Customer Details'!$B$3:$D$32,2)),L825*M825/2,0),0)</f>
        <v>0</v>
      </c>
      <c r="P825" s="92">
        <f>IFERROR(IF('Company Details'!C831=(VLOOKUP(Transaction!F825,'Customer Details'!$B$3:$D$32,2)),L825*M825/2,0),0)</f>
        <v>0</v>
      </c>
      <c r="Q825" s="89">
        <f t="shared" si="51"/>
        <v>0</v>
      </c>
      <c r="R825" s="90">
        <f t="shared" si="52"/>
        <v>0</v>
      </c>
    </row>
    <row r="826" spans="1:18" x14ac:dyDescent="0.2">
      <c r="A826" s="73" t="str">
        <f t="shared" si="49"/>
        <v>-</v>
      </c>
      <c r="B826" s="73">
        <v>825</v>
      </c>
      <c r="C826" s="121"/>
      <c r="D826" s="9"/>
      <c r="E826" s="10"/>
      <c r="F826" s="11"/>
      <c r="G826" s="9"/>
      <c r="H826" s="86" t="str">
        <f>IFERROR(VLOOKUP(G826,'Service Details'!$D$5:$F$21,2,TRUE),"")</f>
        <v/>
      </c>
      <c r="I826" s="12"/>
      <c r="J826" s="13"/>
      <c r="K826" s="89">
        <f t="shared" si="50"/>
        <v>0</v>
      </c>
      <c r="L826" s="90">
        <v>0</v>
      </c>
      <c r="M826" s="91">
        <f>IFERROR(IF('Company Details'!$C$9="Yes",(VLOOKUP(Transaction!G826,'Service Details'!$D$5:$F$29,3)),0%),0)</f>
        <v>0</v>
      </c>
      <c r="N826" s="89">
        <f>IFERROR(IF('Company Details'!C832=(VLOOKUP(Transaction!F826,'Customer Details'!$B$3:$D$32,2)),0,L826*M826),0)</f>
        <v>0</v>
      </c>
      <c r="O826" s="92">
        <f>IFERROR(IF('Company Details'!C832=(VLOOKUP(Transaction!F826,'Customer Details'!$B$3:$D$32,2)),L826*M826/2,0),0)</f>
        <v>0</v>
      </c>
      <c r="P826" s="92">
        <f>IFERROR(IF('Company Details'!C832=(VLOOKUP(Transaction!F826,'Customer Details'!$B$3:$D$32,2)),L826*M826/2,0),0)</f>
        <v>0</v>
      </c>
      <c r="Q826" s="89">
        <f t="shared" si="51"/>
        <v>0</v>
      </c>
      <c r="R826" s="90">
        <f t="shared" si="52"/>
        <v>0</v>
      </c>
    </row>
    <row r="827" spans="1:18" x14ac:dyDescent="0.2">
      <c r="A827" s="73" t="str">
        <f t="shared" si="49"/>
        <v>-</v>
      </c>
      <c r="B827" s="73">
        <v>826</v>
      </c>
      <c r="C827" s="121"/>
      <c r="D827" s="9"/>
      <c r="E827" s="10"/>
      <c r="F827" s="11"/>
      <c r="G827" s="9"/>
      <c r="H827" s="86" t="str">
        <f>IFERROR(VLOOKUP(G827,'Service Details'!$D$5:$F$21,2,TRUE),"")</f>
        <v/>
      </c>
      <c r="I827" s="12"/>
      <c r="J827" s="13"/>
      <c r="K827" s="89">
        <f t="shared" si="50"/>
        <v>0</v>
      </c>
      <c r="L827" s="90">
        <v>0</v>
      </c>
      <c r="M827" s="91">
        <f>IFERROR(IF('Company Details'!$C$9="Yes",(VLOOKUP(Transaction!G827,'Service Details'!$D$5:$F$29,3)),0%),0)</f>
        <v>0</v>
      </c>
      <c r="N827" s="89">
        <f>IFERROR(IF('Company Details'!C833=(VLOOKUP(Transaction!F827,'Customer Details'!$B$3:$D$32,2)),0,L827*M827),0)</f>
        <v>0</v>
      </c>
      <c r="O827" s="92">
        <f>IFERROR(IF('Company Details'!C833=(VLOOKUP(Transaction!F827,'Customer Details'!$B$3:$D$32,2)),L827*M827/2,0),0)</f>
        <v>0</v>
      </c>
      <c r="P827" s="92">
        <f>IFERROR(IF('Company Details'!C833=(VLOOKUP(Transaction!F827,'Customer Details'!$B$3:$D$32,2)),L827*M827/2,0),0)</f>
        <v>0</v>
      </c>
      <c r="Q827" s="89">
        <f t="shared" si="51"/>
        <v>0</v>
      </c>
      <c r="R827" s="90">
        <f t="shared" si="52"/>
        <v>0</v>
      </c>
    </row>
    <row r="828" spans="1:18" x14ac:dyDescent="0.2">
      <c r="A828" s="73" t="str">
        <f t="shared" si="49"/>
        <v>-</v>
      </c>
      <c r="B828" s="73">
        <v>827</v>
      </c>
      <c r="C828" s="121"/>
      <c r="D828" s="9"/>
      <c r="E828" s="10"/>
      <c r="F828" s="11"/>
      <c r="G828" s="9"/>
      <c r="H828" s="86" t="str">
        <f>IFERROR(VLOOKUP(G828,'Service Details'!$D$5:$F$21,2,TRUE),"")</f>
        <v/>
      </c>
      <c r="I828" s="12"/>
      <c r="J828" s="13"/>
      <c r="K828" s="89">
        <f t="shared" si="50"/>
        <v>0</v>
      </c>
      <c r="L828" s="90">
        <v>0</v>
      </c>
      <c r="M828" s="91">
        <f>IFERROR(IF('Company Details'!$C$9="Yes",(VLOOKUP(Transaction!G828,'Service Details'!$D$5:$F$29,3)),0%),0)</f>
        <v>0</v>
      </c>
      <c r="N828" s="89">
        <f>IFERROR(IF('Company Details'!C834=(VLOOKUP(Transaction!F828,'Customer Details'!$B$3:$D$32,2)),0,L828*M828),0)</f>
        <v>0</v>
      </c>
      <c r="O828" s="92">
        <f>IFERROR(IF('Company Details'!C834=(VLOOKUP(Transaction!F828,'Customer Details'!$B$3:$D$32,2)),L828*M828/2,0),0)</f>
        <v>0</v>
      </c>
      <c r="P828" s="92">
        <f>IFERROR(IF('Company Details'!C834=(VLOOKUP(Transaction!F828,'Customer Details'!$B$3:$D$32,2)),L828*M828/2,0),0)</f>
        <v>0</v>
      </c>
      <c r="Q828" s="89">
        <f t="shared" si="51"/>
        <v>0</v>
      </c>
      <c r="R828" s="90">
        <f t="shared" si="52"/>
        <v>0</v>
      </c>
    </row>
    <row r="829" spans="1:18" x14ac:dyDescent="0.2">
      <c r="A829" s="73" t="str">
        <f t="shared" si="49"/>
        <v>-</v>
      </c>
      <c r="B829" s="73">
        <v>828</v>
      </c>
      <c r="C829" s="121"/>
      <c r="D829" s="9"/>
      <c r="E829" s="10"/>
      <c r="F829" s="11"/>
      <c r="G829" s="9"/>
      <c r="H829" s="86" t="str">
        <f>IFERROR(VLOOKUP(G829,'Service Details'!$D$5:$F$21,2,TRUE),"")</f>
        <v/>
      </c>
      <c r="I829" s="12"/>
      <c r="J829" s="13"/>
      <c r="K829" s="89">
        <f t="shared" si="50"/>
        <v>0</v>
      </c>
      <c r="L829" s="90">
        <v>0</v>
      </c>
      <c r="M829" s="91">
        <f>IFERROR(IF('Company Details'!$C$9="Yes",(VLOOKUP(Transaction!G829,'Service Details'!$D$5:$F$29,3)),0%),0)</f>
        <v>0</v>
      </c>
      <c r="N829" s="89">
        <f>IFERROR(IF('Company Details'!C835=(VLOOKUP(Transaction!F829,'Customer Details'!$B$3:$D$32,2)),0,L829*M829),0)</f>
        <v>0</v>
      </c>
      <c r="O829" s="92">
        <f>IFERROR(IF('Company Details'!C835=(VLOOKUP(Transaction!F829,'Customer Details'!$B$3:$D$32,2)),L829*M829/2,0),0)</f>
        <v>0</v>
      </c>
      <c r="P829" s="92">
        <f>IFERROR(IF('Company Details'!C835=(VLOOKUP(Transaction!F829,'Customer Details'!$B$3:$D$32,2)),L829*M829/2,0),0)</f>
        <v>0</v>
      </c>
      <c r="Q829" s="89">
        <f t="shared" si="51"/>
        <v>0</v>
      </c>
      <c r="R829" s="90">
        <f t="shared" si="52"/>
        <v>0</v>
      </c>
    </row>
    <row r="830" spans="1:18" x14ac:dyDescent="0.2">
      <c r="A830" s="73" t="str">
        <f t="shared" si="49"/>
        <v>-</v>
      </c>
      <c r="B830" s="73">
        <v>829</v>
      </c>
      <c r="C830" s="121"/>
      <c r="D830" s="9"/>
      <c r="E830" s="10"/>
      <c r="F830" s="11"/>
      <c r="G830" s="9"/>
      <c r="H830" s="86" t="str">
        <f>IFERROR(VLOOKUP(G830,'Service Details'!$D$5:$F$21,2,TRUE),"")</f>
        <v/>
      </c>
      <c r="I830" s="12"/>
      <c r="J830" s="13"/>
      <c r="K830" s="89">
        <f t="shared" si="50"/>
        <v>0</v>
      </c>
      <c r="L830" s="90">
        <v>0</v>
      </c>
      <c r="M830" s="91">
        <f>IFERROR(IF('Company Details'!$C$9="Yes",(VLOOKUP(Transaction!G830,'Service Details'!$D$5:$F$29,3)),0%),0)</f>
        <v>0</v>
      </c>
      <c r="N830" s="89">
        <f>IFERROR(IF('Company Details'!C836=(VLOOKUP(Transaction!F830,'Customer Details'!$B$3:$D$32,2)),0,L830*M830),0)</f>
        <v>0</v>
      </c>
      <c r="O830" s="92">
        <f>IFERROR(IF('Company Details'!C836=(VLOOKUP(Transaction!F830,'Customer Details'!$B$3:$D$32,2)),L830*M830/2,0),0)</f>
        <v>0</v>
      </c>
      <c r="P830" s="92">
        <f>IFERROR(IF('Company Details'!C836=(VLOOKUP(Transaction!F830,'Customer Details'!$B$3:$D$32,2)),L830*M830/2,0),0)</f>
        <v>0</v>
      </c>
      <c r="Q830" s="89">
        <f t="shared" si="51"/>
        <v>0</v>
      </c>
      <c r="R830" s="90">
        <f t="shared" si="52"/>
        <v>0</v>
      </c>
    </row>
    <row r="831" spans="1:18" x14ac:dyDescent="0.2">
      <c r="A831" s="73" t="str">
        <f t="shared" si="49"/>
        <v>-</v>
      </c>
      <c r="B831" s="73">
        <v>830</v>
      </c>
      <c r="C831" s="121"/>
      <c r="D831" s="9"/>
      <c r="E831" s="10"/>
      <c r="F831" s="11"/>
      <c r="G831" s="9"/>
      <c r="H831" s="86" t="str">
        <f>IFERROR(VLOOKUP(G831,'Service Details'!$D$5:$F$21,2,TRUE),"")</f>
        <v/>
      </c>
      <c r="I831" s="12"/>
      <c r="J831" s="13"/>
      <c r="K831" s="89">
        <f t="shared" si="50"/>
        <v>0</v>
      </c>
      <c r="L831" s="90">
        <v>0</v>
      </c>
      <c r="M831" s="91">
        <f>IFERROR(IF('Company Details'!$C$9="Yes",(VLOOKUP(Transaction!G831,'Service Details'!$D$5:$F$29,3)),0%),0)</f>
        <v>0</v>
      </c>
      <c r="N831" s="89">
        <f>IFERROR(IF('Company Details'!C837=(VLOOKUP(Transaction!F831,'Customer Details'!$B$3:$D$32,2)),0,L831*M831),0)</f>
        <v>0</v>
      </c>
      <c r="O831" s="92">
        <f>IFERROR(IF('Company Details'!C837=(VLOOKUP(Transaction!F831,'Customer Details'!$B$3:$D$32,2)),L831*M831/2,0),0)</f>
        <v>0</v>
      </c>
      <c r="P831" s="92">
        <f>IFERROR(IF('Company Details'!C837=(VLOOKUP(Transaction!F831,'Customer Details'!$B$3:$D$32,2)),L831*M831/2,0),0)</f>
        <v>0</v>
      </c>
      <c r="Q831" s="89">
        <f t="shared" si="51"/>
        <v>0</v>
      </c>
      <c r="R831" s="90">
        <f t="shared" si="52"/>
        <v>0</v>
      </c>
    </row>
    <row r="832" spans="1:18" x14ac:dyDescent="0.2">
      <c r="A832" s="73" t="str">
        <f t="shared" si="49"/>
        <v>-</v>
      </c>
      <c r="B832" s="73">
        <v>831</v>
      </c>
      <c r="C832" s="121"/>
      <c r="D832" s="9"/>
      <c r="E832" s="10"/>
      <c r="F832" s="11"/>
      <c r="G832" s="9"/>
      <c r="H832" s="86" t="str">
        <f>IFERROR(VLOOKUP(G832,'Service Details'!$D$5:$F$21,2,TRUE),"")</f>
        <v/>
      </c>
      <c r="I832" s="12"/>
      <c r="J832" s="13"/>
      <c r="K832" s="89">
        <f t="shared" si="50"/>
        <v>0</v>
      </c>
      <c r="L832" s="90">
        <v>0</v>
      </c>
      <c r="M832" s="91">
        <f>IFERROR(IF('Company Details'!$C$9="Yes",(VLOOKUP(Transaction!G832,'Service Details'!$D$5:$F$29,3)),0%),0)</f>
        <v>0</v>
      </c>
      <c r="N832" s="89">
        <f>IFERROR(IF('Company Details'!C838=(VLOOKUP(Transaction!F832,'Customer Details'!$B$3:$D$32,2)),0,L832*M832),0)</f>
        <v>0</v>
      </c>
      <c r="O832" s="92">
        <f>IFERROR(IF('Company Details'!C838=(VLOOKUP(Transaction!F832,'Customer Details'!$B$3:$D$32,2)),L832*M832/2,0),0)</f>
        <v>0</v>
      </c>
      <c r="P832" s="92">
        <f>IFERROR(IF('Company Details'!C838=(VLOOKUP(Transaction!F832,'Customer Details'!$B$3:$D$32,2)),L832*M832/2,0),0)</f>
        <v>0</v>
      </c>
      <c r="Q832" s="89">
        <f t="shared" si="51"/>
        <v>0</v>
      </c>
      <c r="R832" s="90">
        <f t="shared" si="52"/>
        <v>0</v>
      </c>
    </row>
    <row r="833" spans="1:18" x14ac:dyDescent="0.2">
      <c r="A833" s="73" t="str">
        <f t="shared" si="49"/>
        <v>-</v>
      </c>
      <c r="B833" s="73">
        <v>832</v>
      </c>
      <c r="C833" s="121"/>
      <c r="D833" s="9"/>
      <c r="E833" s="10"/>
      <c r="F833" s="11"/>
      <c r="G833" s="9"/>
      <c r="H833" s="86" t="str">
        <f>IFERROR(VLOOKUP(G833,'Service Details'!$D$5:$F$21,2,TRUE),"")</f>
        <v/>
      </c>
      <c r="I833" s="12"/>
      <c r="J833" s="13"/>
      <c r="K833" s="89">
        <f t="shared" si="50"/>
        <v>0</v>
      </c>
      <c r="L833" s="90">
        <v>0</v>
      </c>
      <c r="M833" s="91">
        <f>IFERROR(IF('Company Details'!$C$9="Yes",(VLOOKUP(Transaction!G833,'Service Details'!$D$5:$F$29,3)),0%),0)</f>
        <v>0</v>
      </c>
      <c r="N833" s="89">
        <f>IFERROR(IF('Company Details'!C839=(VLOOKUP(Transaction!F833,'Customer Details'!$B$3:$D$32,2)),0,L833*M833),0)</f>
        <v>0</v>
      </c>
      <c r="O833" s="92">
        <f>IFERROR(IF('Company Details'!C839=(VLOOKUP(Transaction!F833,'Customer Details'!$B$3:$D$32,2)),L833*M833/2,0),0)</f>
        <v>0</v>
      </c>
      <c r="P833" s="92">
        <f>IFERROR(IF('Company Details'!C839=(VLOOKUP(Transaction!F833,'Customer Details'!$B$3:$D$32,2)),L833*M833/2,0),0)</f>
        <v>0</v>
      </c>
      <c r="Q833" s="89">
        <f t="shared" si="51"/>
        <v>0</v>
      </c>
      <c r="R833" s="90">
        <f t="shared" si="52"/>
        <v>0</v>
      </c>
    </row>
    <row r="834" spans="1:18" x14ac:dyDescent="0.2">
      <c r="A834" s="73" t="str">
        <f t="shared" ref="A834:A897" si="53">C834&amp;"-"&amp;D834</f>
        <v>-</v>
      </c>
      <c r="B834" s="73">
        <v>833</v>
      </c>
      <c r="C834" s="121"/>
      <c r="D834" s="9"/>
      <c r="E834" s="10"/>
      <c r="F834" s="11"/>
      <c r="G834" s="9"/>
      <c r="H834" s="86" t="str">
        <f>IFERROR(VLOOKUP(G834,'Service Details'!$D$5:$F$21,2,TRUE),"")</f>
        <v/>
      </c>
      <c r="I834" s="12"/>
      <c r="J834" s="13"/>
      <c r="K834" s="89">
        <f t="shared" si="50"/>
        <v>0</v>
      </c>
      <c r="L834" s="90">
        <v>0</v>
      </c>
      <c r="M834" s="91">
        <f>IFERROR(IF('Company Details'!$C$9="Yes",(VLOOKUP(Transaction!G834,'Service Details'!$D$5:$F$29,3)),0%),0)</f>
        <v>0</v>
      </c>
      <c r="N834" s="89">
        <f>IFERROR(IF('Company Details'!C840=(VLOOKUP(Transaction!F834,'Customer Details'!$B$3:$D$32,2)),0,L834*M834),0)</f>
        <v>0</v>
      </c>
      <c r="O834" s="92">
        <f>IFERROR(IF('Company Details'!C840=(VLOOKUP(Transaction!F834,'Customer Details'!$B$3:$D$32,2)),L834*M834/2,0),0)</f>
        <v>0</v>
      </c>
      <c r="P834" s="92">
        <f>IFERROR(IF('Company Details'!C840=(VLOOKUP(Transaction!F834,'Customer Details'!$B$3:$D$32,2)),L834*M834/2,0),0)</f>
        <v>0</v>
      </c>
      <c r="Q834" s="89">
        <f t="shared" si="51"/>
        <v>0</v>
      </c>
      <c r="R834" s="90">
        <f t="shared" si="52"/>
        <v>0</v>
      </c>
    </row>
    <row r="835" spans="1:18" x14ac:dyDescent="0.2">
      <c r="A835" s="73" t="str">
        <f t="shared" si="53"/>
        <v>-</v>
      </c>
      <c r="B835" s="73">
        <v>834</v>
      </c>
      <c r="C835" s="121"/>
      <c r="D835" s="9"/>
      <c r="E835" s="10"/>
      <c r="F835" s="11"/>
      <c r="G835" s="9"/>
      <c r="H835" s="86" t="str">
        <f>IFERROR(VLOOKUP(G835,'Service Details'!$D$5:$F$21,2,TRUE),"")</f>
        <v/>
      </c>
      <c r="I835" s="12"/>
      <c r="J835" s="13"/>
      <c r="K835" s="89">
        <f t="shared" ref="K835:K898" si="54">+I835*J835</f>
        <v>0</v>
      </c>
      <c r="L835" s="90">
        <v>0</v>
      </c>
      <c r="M835" s="91">
        <f>IFERROR(IF('Company Details'!$C$9="Yes",(VLOOKUP(Transaction!G835,'Service Details'!$D$5:$F$29,3)),0%),0)</f>
        <v>0</v>
      </c>
      <c r="N835" s="89">
        <f>IFERROR(IF('Company Details'!C841=(VLOOKUP(Transaction!F835,'Customer Details'!$B$3:$D$32,2)),0,L835*M835),0)</f>
        <v>0</v>
      </c>
      <c r="O835" s="92">
        <f>IFERROR(IF('Company Details'!C841=(VLOOKUP(Transaction!F835,'Customer Details'!$B$3:$D$32,2)),L835*M835/2,0),0)</f>
        <v>0</v>
      </c>
      <c r="P835" s="92">
        <f>IFERROR(IF('Company Details'!C841=(VLOOKUP(Transaction!F835,'Customer Details'!$B$3:$D$32,2)),L835*M835/2,0),0)</f>
        <v>0</v>
      </c>
      <c r="Q835" s="89">
        <f t="shared" ref="Q835:Q898" si="55">+N835+O835+P835</f>
        <v>0</v>
      </c>
      <c r="R835" s="90">
        <f t="shared" ref="R835:R898" si="56">+L835+Q835</f>
        <v>0</v>
      </c>
    </row>
    <row r="836" spans="1:18" x14ac:dyDescent="0.2">
      <c r="A836" s="73" t="str">
        <f t="shared" si="53"/>
        <v>-</v>
      </c>
      <c r="B836" s="73">
        <v>835</v>
      </c>
      <c r="C836" s="121"/>
      <c r="D836" s="9"/>
      <c r="E836" s="10"/>
      <c r="F836" s="11"/>
      <c r="G836" s="9"/>
      <c r="H836" s="86" t="str">
        <f>IFERROR(VLOOKUP(G836,'Service Details'!$D$5:$F$21,2,TRUE),"")</f>
        <v/>
      </c>
      <c r="I836" s="12"/>
      <c r="J836" s="13"/>
      <c r="K836" s="89">
        <f t="shared" si="54"/>
        <v>0</v>
      </c>
      <c r="L836" s="90">
        <v>0</v>
      </c>
      <c r="M836" s="91">
        <f>IFERROR(IF('Company Details'!$C$9="Yes",(VLOOKUP(Transaction!G836,'Service Details'!$D$5:$F$29,3)),0%),0)</f>
        <v>0</v>
      </c>
      <c r="N836" s="89">
        <f>IFERROR(IF('Company Details'!C842=(VLOOKUP(Transaction!F836,'Customer Details'!$B$3:$D$32,2)),0,L836*M836),0)</f>
        <v>0</v>
      </c>
      <c r="O836" s="92">
        <f>IFERROR(IF('Company Details'!C842=(VLOOKUP(Transaction!F836,'Customer Details'!$B$3:$D$32,2)),L836*M836/2,0),0)</f>
        <v>0</v>
      </c>
      <c r="P836" s="92">
        <f>IFERROR(IF('Company Details'!C842=(VLOOKUP(Transaction!F836,'Customer Details'!$B$3:$D$32,2)),L836*M836/2,0),0)</f>
        <v>0</v>
      </c>
      <c r="Q836" s="89">
        <f t="shared" si="55"/>
        <v>0</v>
      </c>
      <c r="R836" s="90">
        <f t="shared" si="56"/>
        <v>0</v>
      </c>
    </row>
    <row r="837" spans="1:18" x14ac:dyDescent="0.2">
      <c r="A837" s="73" t="str">
        <f t="shared" si="53"/>
        <v>-</v>
      </c>
      <c r="B837" s="73">
        <v>836</v>
      </c>
      <c r="C837" s="121"/>
      <c r="D837" s="9"/>
      <c r="E837" s="10"/>
      <c r="F837" s="11"/>
      <c r="G837" s="9"/>
      <c r="H837" s="86" t="str">
        <f>IFERROR(VLOOKUP(G837,'Service Details'!$D$5:$F$21,2,TRUE),"")</f>
        <v/>
      </c>
      <c r="I837" s="12"/>
      <c r="J837" s="13"/>
      <c r="K837" s="89">
        <f t="shared" si="54"/>
        <v>0</v>
      </c>
      <c r="L837" s="90">
        <v>0</v>
      </c>
      <c r="M837" s="91">
        <f>IFERROR(IF('Company Details'!$C$9="Yes",(VLOOKUP(Transaction!G837,'Service Details'!$D$5:$F$29,3)),0%),0)</f>
        <v>0</v>
      </c>
      <c r="N837" s="89">
        <f>IFERROR(IF('Company Details'!C843=(VLOOKUP(Transaction!F837,'Customer Details'!$B$3:$D$32,2)),0,L837*M837),0)</f>
        <v>0</v>
      </c>
      <c r="O837" s="92">
        <f>IFERROR(IF('Company Details'!C843=(VLOOKUP(Transaction!F837,'Customer Details'!$B$3:$D$32,2)),L837*M837/2,0),0)</f>
        <v>0</v>
      </c>
      <c r="P837" s="92">
        <f>IFERROR(IF('Company Details'!C843=(VLOOKUP(Transaction!F837,'Customer Details'!$B$3:$D$32,2)),L837*M837/2,0),0)</f>
        <v>0</v>
      </c>
      <c r="Q837" s="89">
        <f t="shared" si="55"/>
        <v>0</v>
      </c>
      <c r="R837" s="90">
        <f t="shared" si="56"/>
        <v>0</v>
      </c>
    </row>
    <row r="838" spans="1:18" x14ac:dyDescent="0.2">
      <c r="A838" s="73" t="str">
        <f t="shared" si="53"/>
        <v>-</v>
      </c>
      <c r="B838" s="73">
        <v>837</v>
      </c>
      <c r="C838" s="121"/>
      <c r="D838" s="9"/>
      <c r="E838" s="10"/>
      <c r="F838" s="11"/>
      <c r="G838" s="9"/>
      <c r="H838" s="86" t="str">
        <f>IFERROR(VLOOKUP(G838,'Service Details'!$D$5:$F$21,2,TRUE),"")</f>
        <v/>
      </c>
      <c r="I838" s="12"/>
      <c r="J838" s="13"/>
      <c r="K838" s="89">
        <f t="shared" si="54"/>
        <v>0</v>
      </c>
      <c r="L838" s="90">
        <v>0</v>
      </c>
      <c r="M838" s="91">
        <f>IFERROR(IF('Company Details'!$C$9="Yes",(VLOOKUP(Transaction!G838,'Service Details'!$D$5:$F$29,3)),0%),0)</f>
        <v>0</v>
      </c>
      <c r="N838" s="89">
        <f>IFERROR(IF('Company Details'!C844=(VLOOKUP(Transaction!F838,'Customer Details'!$B$3:$D$32,2)),0,L838*M838),0)</f>
        <v>0</v>
      </c>
      <c r="O838" s="92">
        <f>IFERROR(IF('Company Details'!C844=(VLOOKUP(Transaction!F838,'Customer Details'!$B$3:$D$32,2)),L838*M838/2,0),0)</f>
        <v>0</v>
      </c>
      <c r="P838" s="92">
        <f>IFERROR(IF('Company Details'!C844=(VLOOKUP(Transaction!F838,'Customer Details'!$B$3:$D$32,2)),L838*M838/2,0),0)</f>
        <v>0</v>
      </c>
      <c r="Q838" s="89">
        <f t="shared" si="55"/>
        <v>0</v>
      </c>
      <c r="R838" s="90">
        <f t="shared" si="56"/>
        <v>0</v>
      </c>
    </row>
    <row r="839" spans="1:18" x14ac:dyDescent="0.2">
      <c r="A839" s="73" t="str">
        <f t="shared" si="53"/>
        <v>-</v>
      </c>
      <c r="B839" s="73">
        <v>838</v>
      </c>
      <c r="C839" s="121"/>
      <c r="D839" s="9"/>
      <c r="E839" s="10"/>
      <c r="F839" s="11"/>
      <c r="G839" s="9"/>
      <c r="H839" s="86" t="str">
        <f>IFERROR(VLOOKUP(G839,'Service Details'!$D$5:$F$21,2,TRUE),"")</f>
        <v/>
      </c>
      <c r="I839" s="12"/>
      <c r="J839" s="13"/>
      <c r="K839" s="89">
        <f t="shared" si="54"/>
        <v>0</v>
      </c>
      <c r="L839" s="90">
        <v>0</v>
      </c>
      <c r="M839" s="91">
        <f>IFERROR(IF('Company Details'!$C$9="Yes",(VLOOKUP(Transaction!G839,'Service Details'!$D$5:$F$29,3)),0%),0)</f>
        <v>0</v>
      </c>
      <c r="N839" s="89">
        <f>IFERROR(IF('Company Details'!C845=(VLOOKUP(Transaction!F839,'Customer Details'!$B$3:$D$32,2)),0,L839*M839),0)</f>
        <v>0</v>
      </c>
      <c r="O839" s="92">
        <f>IFERROR(IF('Company Details'!C845=(VLOOKUP(Transaction!F839,'Customer Details'!$B$3:$D$32,2)),L839*M839/2,0),0)</f>
        <v>0</v>
      </c>
      <c r="P839" s="92">
        <f>IFERROR(IF('Company Details'!C845=(VLOOKUP(Transaction!F839,'Customer Details'!$B$3:$D$32,2)),L839*M839/2,0),0)</f>
        <v>0</v>
      </c>
      <c r="Q839" s="89">
        <f t="shared" si="55"/>
        <v>0</v>
      </c>
      <c r="R839" s="90">
        <f t="shared" si="56"/>
        <v>0</v>
      </c>
    </row>
    <row r="840" spans="1:18" x14ac:dyDescent="0.2">
      <c r="A840" s="73" t="str">
        <f t="shared" si="53"/>
        <v>-</v>
      </c>
      <c r="B840" s="73">
        <v>839</v>
      </c>
      <c r="C840" s="121"/>
      <c r="D840" s="9"/>
      <c r="E840" s="10"/>
      <c r="F840" s="11"/>
      <c r="G840" s="9"/>
      <c r="H840" s="86" t="str">
        <f>IFERROR(VLOOKUP(G840,'Service Details'!$D$5:$F$21,2,TRUE),"")</f>
        <v/>
      </c>
      <c r="I840" s="12"/>
      <c r="J840" s="13"/>
      <c r="K840" s="89">
        <f t="shared" si="54"/>
        <v>0</v>
      </c>
      <c r="L840" s="90">
        <v>0</v>
      </c>
      <c r="M840" s="91">
        <f>IFERROR(IF('Company Details'!$C$9="Yes",(VLOOKUP(Transaction!G840,'Service Details'!$D$5:$F$29,3)),0%),0)</f>
        <v>0</v>
      </c>
      <c r="N840" s="89">
        <f>IFERROR(IF('Company Details'!C846=(VLOOKUP(Transaction!F840,'Customer Details'!$B$3:$D$32,2)),0,L840*M840),0)</f>
        <v>0</v>
      </c>
      <c r="O840" s="92">
        <f>IFERROR(IF('Company Details'!C846=(VLOOKUP(Transaction!F840,'Customer Details'!$B$3:$D$32,2)),L840*M840/2,0),0)</f>
        <v>0</v>
      </c>
      <c r="P840" s="92">
        <f>IFERROR(IF('Company Details'!C846=(VLOOKUP(Transaction!F840,'Customer Details'!$B$3:$D$32,2)),L840*M840/2,0),0)</f>
        <v>0</v>
      </c>
      <c r="Q840" s="89">
        <f t="shared" si="55"/>
        <v>0</v>
      </c>
      <c r="R840" s="90">
        <f t="shared" si="56"/>
        <v>0</v>
      </c>
    </row>
    <row r="841" spans="1:18" x14ac:dyDescent="0.2">
      <c r="A841" s="73" t="str">
        <f t="shared" si="53"/>
        <v>-</v>
      </c>
      <c r="B841" s="73">
        <v>840</v>
      </c>
      <c r="C841" s="121"/>
      <c r="D841" s="9"/>
      <c r="E841" s="10"/>
      <c r="F841" s="11"/>
      <c r="G841" s="9"/>
      <c r="H841" s="86" t="str">
        <f>IFERROR(VLOOKUP(G841,'Service Details'!$D$5:$F$21,2,TRUE),"")</f>
        <v/>
      </c>
      <c r="I841" s="12"/>
      <c r="J841" s="13"/>
      <c r="K841" s="89">
        <f t="shared" si="54"/>
        <v>0</v>
      </c>
      <c r="L841" s="90">
        <v>0</v>
      </c>
      <c r="M841" s="91">
        <f>IFERROR(IF('Company Details'!$C$9="Yes",(VLOOKUP(Transaction!G841,'Service Details'!$D$5:$F$29,3)),0%),0)</f>
        <v>0</v>
      </c>
      <c r="N841" s="89">
        <f>IFERROR(IF('Company Details'!C847=(VLOOKUP(Transaction!F841,'Customer Details'!$B$3:$D$32,2)),0,L841*M841),0)</f>
        <v>0</v>
      </c>
      <c r="O841" s="92">
        <f>IFERROR(IF('Company Details'!C847=(VLOOKUP(Transaction!F841,'Customer Details'!$B$3:$D$32,2)),L841*M841/2,0),0)</f>
        <v>0</v>
      </c>
      <c r="P841" s="92">
        <f>IFERROR(IF('Company Details'!C847=(VLOOKUP(Transaction!F841,'Customer Details'!$B$3:$D$32,2)),L841*M841/2,0),0)</f>
        <v>0</v>
      </c>
      <c r="Q841" s="89">
        <f t="shared" si="55"/>
        <v>0</v>
      </c>
      <c r="R841" s="90">
        <f t="shared" si="56"/>
        <v>0</v>
      </c>
    </row>
    <row r="842" spans="1:18" x14ac:dyDescent="0.2">
      <c r="A842" s="73" t="str">
        <f t="shared" si="53"/>
        <v>-</v>
      </c>
      <c r="B842" s="73">
        <v>841</v>
      </c>
      <c r="C842" s="121"/>
      <c r="D842" s="9"/>
      <c r="E842" s="10"/>
      <c r="F842" s="11"/>
      <c r="G842" s="9"/>
      <c r="H842" s="86" t="str">
        <f>IFERROR(VLOOKUP(G842,'Service Details'!$D$5:$F$21,2,TRUE),"")</f>
        <v/>
      </c>
      <c r="I842" s="12"/>
      <c r="J842" s="13"/>
      <c r="K842" s="89">
        <f t="shared" si="54"/>
        <v>0</v>
      </c>
      <c r="L842" s="90">
        <v>0</v>
      </c>
      <c r="M842" s="91">
        <f>IFERROR(IF('Company Details'!$C$9="Yes",(VLOOKUP(Transaction!G842,'Service Details'!$D$5:$F$29,3)),0%),0)</f>
        <v>0</v>
      </c>
      <c r="N842" s="89">
        <f>IFERROR(IF('Company Details'!C848=(VLOOKUP(Transaction!F842,'Customer Details'!$B$3:$D$32,2)),0,L842*M842),0)</f>
        <v>0</v>
      </c>
      <c r="O842" s="92">
        <f>IFERROR(IF('Company Details'!C848=(VLOOKUP(Transaction!F842,'Customer Details'!$B$3:$D$32,2)),L842*M842/2,0),0)</f>
        <v>0</v>
      </c>
      <c r="P842" s="92">
        <f>IFERROR(IF('Company Details'!C848=(VLOOKUP(Transaction!F842,'Customer Details'!$B$3:$D$32,2)),L842*M842/2,0),0)</f>
        <v>0</v>
      </c>
      <c r="Q842" s="89">
        <f t="shared" si="55"/>
        <v>0</v>
      </c>
      <c r="R842" s="90">
        <f t="shared" si="56"/>
        <v>0</v>
      </c>
    </row>
    <row r="843" spans="1:18" x14ac:dyDescent="0.2">
      <c r="A843" s="73" t="str">
        <f t="shared" si="53"/>
        <v>-</v>
      </c>
      <c r="B843" s="73">
        <v>842</v>
      </c>
      <c r="C843" s="121"/>
      <c r="D843" s="9"/>
      <c r="E843" s="10"/>
      <c r="F843" s="11"/>
      <c r="G843" s="9"/>
      <c r="H843" s="86" t="str">
        <f>IFERROR(VLOOKUP(G843,'Service Details'!$D$5:$F$21,2,TRUE),"")</f>
        <v/>
      </c>
      <c r="I843" s="12"/>
      <c r="J843" s="13"/>
      <c r="K843" s="89">
        <f t="shared" si="54"/>
        <v>0</v>
      </c>
      <c r="L843" s="90">
        <v>0</v>
      </c>
      <c r="M843" s="91">
        <f>IFERROR(IF('Company Details'!$C$9="Yes",(VLOOKUP(Transaction!G843,'Service Details'!$D$5:$F$29,3)),0%),0)</f>
        <v>0</v>
      </c>
      <c r="N843" s="89">
        <f>IFERROR(IF('Company Details'!C849=(VLOOKUP(Transaction!F843,'Customer Details'!$B$3:$D$32,2)),0,L843*M843),0)</f>
        <v>0</v>
      </c>
      <c r="O843" s="92">
        <f>IFERROR(IF('Company Details'!C849=(VLOOKUP(Transaction!F843,'Customer Details'!$B$3:$D$32,2)),L843*M843/2,0),0)</f>
        <v>0</v>
      </c>
      <c r="P843" s="92">
        <f>IFERROR(IF('Company Details'!C849=(VLOOKUP(Transaction!F843,'Customer Details'!$B$3:$D$32,2)),L843*M843/2,0),0)</f>
        <v>0</v>
      </c>
      <c r="Q843" s="89">
        <f t="shared" si="55"/>
        <v>0</v>
      </c>
      <c r="R843" s="90">
        <f t="shared" si="56"/>
        <v>0</v>
      </c>
    </row>
    <row r="844" spans="1:18" x14ac:dyDescent="0.2">
      <c r="A844" s="73" t="str">
        <f t="shared" si="53"/>
        <v>-</v>
      </c>
      <c r="B844" s="73">
        <v>843</v>
      </c>
      <c r="C844" s="121"/>
      <c r="D844" s="9"/>
      <c r="E844" s="10"/>
      <c r="F844" s="11"/>
      <c r="G844" s="9"/>
      <c r="H844" s="86" t="str">
        <f>IFERROR(VLOOKUP(G844,'Service Details'!$D$5:$F$21,2,TRUE),"")</f>
        <v/>
      </c>
      <c r="I844" s="12"/>
      <c r="J844" s="13"/>
      <c r="K844" s="89">
        <f t="shared" si="54"/>
        <v>0</v>
      </c>
      <c r="L844" s="90">
        <v>0</v>
      </c>
      <c r="M844" s="91">
        <f>IFERROR(IF('Company Details'!$C$9="Yes",(VLOOKUP(Transaction!G844,'Service Details'!$D$5:$F$29,3)),0%),0)</f>
        <v>0</v>
      </c>
      <c r="N844" s="89">
        <f>IFERROR(IF('Company Details'!C850=(VLOOKUP(Transaction!F844,'Customer Details'!$B$3:$D$32,2)),0,L844*M844),0)</f>
        <v>0</v>
      </c>
      <c r="O844" s="92">
        <f>IFERROR(IF('Company Details'!C850=(VLOOKUP(Transaction!F844,'Customer Details'!$B$3:$D$32,2)),L844*M844/2,0),0)</f>
        <v>0</v>
      </c>
      <c r="P844" s="92">
        <f>IFERROR(IF('Company Details'!C850=(VLOOKUP(Transaction!F844,'Customer Details'!$B$3:$D$32,2)),L844*M844/2,0),0)</f>
        <v>0</v>
      </c>
      <c r="Q844" s="89">
        <f t="shared" si="55"/>
        <v>0</v>
      </c>
      <c r="R844" s="90">
        <f t="shared" si="56"/>
        <v>0</v>
      </c>
    </row>
    <row r="845" spans="1:18" x14ac:dyDescent="0.2">
      <c r="A845" s="73" t="str">
        <f t="shared" si="53"/>
        <v>-</v>
      </c>
      <c r="B845" s="73">
        <v>844</v>
      </c>
      <c r="C845" s="121"/>
      <c r="D845" s="9"/>
      <c r="E845" s="10"/>
      <c r="F845" s="11"/>
      <c r="G845" s="9"/>
      <c r="H845" s="86" t="str">
        <f>IFERROR(VLOOKUP(G845,'Service Details'!$D$5:$F$21,2,TRUE),"")</f>
        <v/>
      </c>
      <c r="I845" s="12"/>
      <c r="J845" s="13"/>
      <c r="K845" s="89">
        <f t="shared" si="54"/>
        <v>0</v>
      </c>
      <c r="L845" s="90">
        <v>0</v>
      </c>
      <c r="M845" s="91">
        <f>IFERROR(IF('Company Details'!$C$9="Yes",(VLOOKUP(Transaction!G845,'Service Details'!$D$5:$F$29,3)),0%),0)</f>
        <v>0</v>
      </c>
      <c r="N845" s="89">
        <f>IFERROR(IF('Company Details'!C851=(VLOOKUP(Transaction!F845,'Customer Details'!$B$3:$D$32,2)),0,L845*M845),0)</f>
        <v>0</v>
      </c>
      <c r="O845" s="92">
        <f>IFERROR(IF('Company Details'!C851=(VLOOKUP(Transaction!F845,'Customer Details'!$B$3:$D$32,2)),L845*M845/2,0),0)</f>
        <v>0</v>
      </c>
      <c r="P845" s="92">
        <f>IFERROR(IF('Company Details'!C851=(VLOOKUP(Transaction!F845,'Customer Details'!$B$3:$D$32,2)),L845*M845/2,0),0)</f>
        <v>0</v>
      </c>
      <c r="Q845" s="89">
        <f t="shared" si="55"/>
        <v>0</v>
      </c>
      <c r="R845" s="90">
        <f t="shared" si="56"/>
        <v>0</v>
      </c>
    </row>
    <row r="846" spans="1:18" x14ac:dyDescent="0.2">
      <c r="A846" s="73" t="str">
        <f t="shared" si="53"/>
        <v>-</v>
      </c>
      <c r="B846" s="73">
        <v>845</v>
      </c>
      <c r="C846" s="121"/>
      <c r="D846" s="9"/>
      <c r="E846" s="10"/>
      <c r="F846" s="11"/>
      <c r="G846" s="9"/>
      <c r="H846" s="86" t="str">
        <f>IFERROR(VLOOKUP(G846,'Service Details'!$D$5:$F$21,2,TRUE),"")</f>
        <v/>
      </c>
      <c r="I846" s="12"/>
      <c r="J846" s="13"/>
      <c r="K846" s="89">
        <f t="shared" si="54"/>
        <v>0</v>
      </c>
      <c r="L846" s="90">
        <v>0</v>
      </c>
      <c r="M846" s="91">
        <f>IFERROR(IF('Company Details'!$C$9="Yes",(VLOOKUP(Transaction!G846,'Service Details'!$D$5:$F$29,3)),0%),0)</f>
        <v>0</v>
      </c>
      <c r="N846" s="89">
        <f>IFERROR(IF('Company Details'!C852=(VLOOKUP(Transaction!F846,'Customer Details'!$B$3:$D$32,2)),0,L846*M846),0)</f>
        <v>0</v>
      </c>
      <c r="O846" s="92">
        <f>IFERROR(IF('Company Details'!C852=(VLOOKUP(Transaction!F846,'Customer Details'!$B$3:$D$32,2)),L846*M846/2,0),0)</f>
        <v>0</v>
      </c>
      <c r="P846" s="92">
        <f>IFERROR(IF('Company Details'!C852=(VLOOKUP(Transaction!F846,'Customer Details'!$B$3:$D$32,2)),L846*M846/2,0),0)</f>
        <v>0</v>
      </c>
      <c r="Q846" s="89">
        <f t="shared" si="55"/>
        <v>0</v>
      </c>
      <c r="R846" s="90">
        <f t="shared" si="56"/>
        <v>0</v>
      </c>
    </row>
    <row r="847" spans="1:18" x14ac:dyDescent="0.2">
      <c r="A847" s="73" t="str">
        <f t="shared" si="53"/>
        <v>-</v>
      </c>
      <c r="B847" s="73">
        <v>846</v>
      </c>
      <c r="C847" s="121"/>
      <c r="D847" s="9"/>
      <c r="E847" s="10"/>
      <c r="F847" s="11"/>
      <c r="G847" s="9"/>
      <c r="H847" s="86" t="str">
        <f>IFERROR(VLOOKUP(G847,'Service Details'!$D$5:$F$21,2,TRUE),"")</f>
        <v/>
      </c>
      <c r="I847" s="12"/>
      <c r="J847" s="13"/>
      <c r="K847" s="89">
        <f t="shared" si="54"/>
        <v>0</v>
      </c>
      <c r="L847" s="90">
        <v>0</v>
      </c>
      <c r="M847" s="91">
        <f>IFERROR(IF('Company Details'!$C$9="Yes",(VLOOKUP(Transaction!G847,'Service Details'!$D$5:$F$29,3)),0%),0)</f>
        <v>0</v>
      </c>
      <c r="N847" s="89">
        <f>IFERROR(IF('Company Details'!C853=(VLOOKUP(Transaction!F847,'Customer Details'!$B$3:$D$32,2)),0,L847*M847),0)</f>
        <v>0</v>
      </c>
      <c r="O847" s="92">
        <f>IFERROR(IF('Company Details'!C853=(VLOOKUP(Transaction!F847,'Customer Details'!$B$3:$D$32,2)),L847*M847/2,0),0)</f>
        <v>0</v>
      </c>
      <c r="P847" s="92">
        <f>IFERROR(IF('Company Details'!C853=(VLOOKUP(Transaction!F847,'Customer Details'!$B$3:$D$32,2)),L847*M847/2,0),0)</f>
        <v>0</v>
      </c>
      <c r="Q847" s="89">
        <f t="shared" si="55"/>
        <v>0</v>
      </c>
      <c r="R847" s="90">
        <f t="shared" si="56"/>
        <v>0</v>
      </c>
    </row>
    <row r="848" spans="1:18" x14ac:dyDescent="0.2">
      <c r="A848" s="73" t="str">
        <f t="shared" si="53"/>
        <v>-</v>
      </c>
      <c r="B848" s="73">
        <v>847</v>
      </c>
      <c r="C848" s="121"/>
      <c r="D848" s="9"/>
      <c r="E848" s="10"/>
      <c r="F848" s="11"/>
      <c r="G848" s="9"/>
      <c r="H848" s="86" t="str">
        <f>IFERROR(VLOOKUP(G848,'Service Details'!$D$5:$F$21,2,TRUE),"")</f>
        <v/>
      </c>
      <c r="I848" s="12"/>
      <c r="J848" s="13"/>
      <c r="K848" s="89">
        <f t="shared" si="54"/>
        <v>0</v>
      </c>
      <c r="L848" s="90">
        <v>0</v>
      </c>
      <c r="M848" s="91">
        <f>IFERROR(IF('Company Details'!$C$9="Yes",(VLOOKUP(Transaction!G848,'Service Details'!$D$5:$F$29,3)),0%),0)</f>
        <v>0</v>
      </c>
      <c r="N848" s="89">
        <f>IFERROR(IF('Company Details'!C854=(VLOOKUP(Transaction!F848,'Customer Details'!$B$3:$D$32,2)),0,L848*M848),0)</f>
        <v>0</v>
      </c>
      <c r="O848" s="92">
        <f>IFERROR(IF('Company Details'!C854=(VLOOKUP(Transaction!F848,'Customer Details'!$B$3:$D$32,2)),L848*M848/2,0),0)</f>
        <v>0</v>
      </c>
      <c r="P848" s="92">
        <f>IFERROR(IF('Company Details'!C854=(VLOOKUP(Transaction!F848,'Customer Details'!$B$3:$D$32,2)),L848*M848/2,0),0)</f>
        <v>0</v>
      </c>
      <c r="Q848" s="89">
        <f t="shared" si="55"/>
        <v>0</v>
      </c>
      <c r="R848" s="90">
        <f t="shared" si="56"/>
        <v>0</v>
      </c>
    </row>
    <row r="849" spans="1:18" x14ac:dyDescent="0.2">
      <c r="A849" s="73" t="str">
        <f t="shared" si="53"/>
        <v>-</v>
      </c>
      <c r="B849" s="73">
        <v>848</v>
      </c>
      <c r="C849" s="121"/>
      <c r="D849" s="9"/>
      <c r="E849" s="10"/>
      <c r="F849" s="11"/>
      <c r="G849" s="9"/>
      <c r="H849" s="86" t="str">
        <f>IFERROR(VLOOKUP(G849,'Service Details'!$D$5:$F$21,2,TRUE),"")</f>
        <v/>
      </c>
      <c r="I849" s="12"/>
      <c r="J849" s="13"/>
      <c r="K849" s="89">
        <f t="shared" si="54"/>
        <v>0</v>
      </c>
      <c r="L849" s="90">
        <v>0</v>
      </c>
      <c r="M849" s="91">
        <f>IFERROR(IF('Company Details'!$C$9="Yes",(VLOOKUP(Transaction!G849,'Service Details'!$D$5:$F$29,3)),0%),0)</f>
        <v>0</v>
      </c>
      <c r="N849" s="89">
        <f>IFERROR(IF('Company Details'!C855=(VLOOKUP(Transaction!F849,'Customer Details'!$B$3:$D$32,2)),0,L849*M849),0)</f>
        <v>0</v>
      </c>
      <c r="O849" s="92">
        <f>IFERROR(IF('Company Details'!C855=(VLOOKUP(Transaction!F849,'Customer Details'!$B$3:$D$32,2)),L849*M849/2,0),0)</f>
        <v>0</v>
      </c>
      <c r="P849" s="92">
        <f>IFERROR(IF('Company Details'!C855=(VLOOKUP(Transaction!F849,'Customer Details'!$B$3:$D$32,2)),L849*M849/2,0),0)</f>
        <v>0</v>
      </c>
      <c r="Q849" s="89">
        <f t="shared" si="55"/>
        <v>0</v>
      </c>
      <c r="R849" s="90">
        <f t="shared" si="56"/>
        <v>0</v>
      </c>
    </row>
    <row r="850" spans="1:18" x14ac:dyDescent="0.2">
      <c r="A850" s="73" t="str">
        <f t="shared" si="53"/>
        <v>-</v>
      </c>
      <c r="B850" s="73">
        <v>849</v>
      </c>
      <c r="C850" s="121"/>
      <c r="D850" s="9"/>
      <c r="E850" s="10"/>
      <c r="F850" s="11"/>
      <c r="G850" s="9"/>
      <c r="H850" s="86" t="str">
        <f>IFERROR(VLOOKUP(G850,'Service Details'!$D$5:$F$21,2,TRUE),"")</f>
        <v/>
      </c>
      <c r="I850" s="12"/>
      <c r="J850" s="13"/>
      <c r="K850" s="89">
        <f t="shared" si="54"/>
        <v>0</v>
      </c>
      <c r="L850" s="90">
        <v>0</v>
      </c>
      <c r="M850" s="91">
        <f>IFERROR(IF('Company Details'!$C$9="Yes",(VLOOKUP(Transaction!G850,'Service Details'!$D$5:$F$29,3)),0%),0)</f>
        <v>0</v>
      </c>
      <c r="N850" s="89">
        <f>IFERROR(IF('Company Details'!C856=(VLOOKUP(Transaction!F850,'Customer Details'!$B$3:$D$32,2)),0,L850*M850),0)</f>
        <v>0</v>
      </c>
      <c r="O850" s="92">
        <f>IFERROR(IF('Company Details'!C856=(VLOOKUP(Transaction!F850,'Customer Details'!$B$3:$D$32,2)),L850*M850/2,0),0)</f>
        <v>0</v>
      </c>
      <c r="P850" s="92">
        <f>IFERROR(IF('Company Details'!C856=(VLOOKUP(Transaction!F850,'Customer Details'!$B$3:$D$32,2)),L850*M850/2,0),0)</f>
        <v>0</v>
      </c>
      <c r="Q850" s="89">
        <f t="shared" si="55"/>
        <v>0</v>
      </c>
      <c r="R850" s="90">
        <f t="shared" si="56"/>
        <v>0</v>
      </c>
    </row>
    <row r="851" spans="1:18" x14ac:dyDescent="0.2">
      <c r="A851" s="73" t="str">
        <f t="shared" si="53"/>
        <v>-</v>
      </c>
      <c r="B851" s="73">
        <v>850</v>
      </c>
      <c r="C851" s="121"/>
      <c r="D851" s="9"/>
      <c r="E851" s="10"/>
      <c r="F851" s="11"/>
      <c r="G851" s="9"/>
      <c r="H851" s="86" t="str">
        <f>IFERROR(VLOOKUP(G851,'Service Details'!$D$5:$F$21,2,TRUE),"")</f>
        <v/>
      </c>
      <c r="I851" s="12"/>
      <c r="J851" s="13"/>
      <c r="K851" s="89">
        <f t="shared" si="54"/>
        <v>0</v>
      </c>
      <c r="L851" s="90">
        <v>0</v>
      </c>
      <c r="M851" s="91">
        <f>IFERROR(IF('Company Details'!$C$9="Yes",(VLOOKUP(Transaction!G851,'Service Details'!$D$5:$F$29,3)),0%),0)</f>
        <v>0</v>
      </c>
      <c r="N851" s="89">
        <f>IFERROR(IF('Company Details'!C857=(VLOOKUP(Transaction!F851,'Customer Details'!$B$3:$D$32,2)),0,L851*M851),0)</f>
        <v>0</v>
      </c>
      <c r="O851" s="92">
        <f>IFERROR(IF('Company Details'!C857=(VLOOKUP(Transaction!F851,'Customer Details'!$B$3:$D$32,2)),L851*M851/2,0),0)</f>
        <v>0</v>
      </c>
      <c r="P851" s="92">
        <f>IFERROR(IF('Company Details'!C857=(VLOOKUP(Transaction!F851,'Customer Details'!$B$3:$D$32,2)),L851*M851/2,0),0)</f>
        <v>0</v>
      </c>
      <c r="Q851" s="89">
        <f t="shared" si="55"/>
        <v>0</v>
      </c>
      <c r="R851" s="90">
        <f t="shared" si="56"/>
        <v>0</v>
      </c>
    </row>
    <row r="852" spans="1:18" x14ac:dyDescent="0.2">
      <c r="A852" s="73" t="str">
        <f t="shared" si="53"/>
        <v>-</v>
      </c>
      <c r="B852" s="73">
        <v>851</v>
      </c>
      <c r="C852" s="121"/>
      <c r="D852" s="9"/>
      <c r="E852" s="10"/>
      <c r="F852" s="11"/>
      <c r="G852" s="9"/>
      <c r="H852" s="86" t="str">
        <f>IFERROR(VLOOKUP(G852,'Service Details'!$D$5:$F$21,2,TRUE),"")</f>
        <v/>
      </c>
      <c r="I852" s="12"/>
      <c r="J852" s="13"/>
      <c r="K852" s="89">
        <f t="shared" si="54"/>
        <v>0</v>
      </c>
      <c r="L852" s="90">
        <v>0</v>
      </c>
      <c r="M852" s="91">
        <f>IFERROR(IF('Company Details'!$C$9="Yes",(VLOOKUP(Transaction!G852,'Service Details'!$D$5:$F$29,3)),0%),0)</f>
        <v>0</v>
      </c>
      <c r="N852" s="89">
        <f>IFERROR(IF('Company Details'!C858=(VLOOKUP(Transaction!F852,'Customer Details'!$B$3:$D$32,2)),0,L852*M852),0)</f>
        <v>0</v>
      </c>
      <c r="O852" s="92">
        <f>IFERROR(IF('Company Details'!C858=(VLOOKUP(Transaction!F852,'Customer Details'!$B$3:$D$32,2)),L852*M852/2,0),0)</f>
        <v>0</v>
      </c>
      <c r="P852" s="92">
        <f>IFERROR(IF('Company Details'!C858=(VLOOKUP(Transaction!F852,'Customer Details'!$B$3:$D$32,2)),L852*M852/2,0),0)</f>
        <v>0</v>
      </c>
      <c r="Q852" s="89">
        <f t="shared" si="55"/>
        <v>0</v>
      </c>
      <c r="R852" s="90">
        <f t="shared" si="56"/>
        <v>0</v>
      </c>
    </row>
    <row r="853" spans="1:18" x14ac:dyDescent="0.2">
      <c r="A853" s="73" t="str">
        <f t="shared" si="53"/>
        <v>-</v>
      </c>
      <c r="B853" s="73">
        <v>852</v>
      </c>
      <c r="C853" s="121"/>
      <c r="D853" s="9"/>
      <c r="E853" s="10"/>
      <c r="F853" s="11"/>
      <c r="G853" s="9"/>
      <c r="H853" s="86" t="str">
        <f>IFERROR(VLOOKUP(G853,'Service Details'!$D$5:$F$21,2,TRUE),"")</f>
        <v/>
      </c>
      <c r="I853" s="12"/>
      <c r="J853" s="13"/>
      <c r="K853" s="89">
        <f t="shared" si="54"/>
        <v>0</v>
      </c>
      <c r="L853" s="90">
        <v>0</v>
      </c>
      <c r="M853" s="91">
        <f>IFERROR(IF('Company Details'!$C$9="Yes",(VLOOKUP(Transaction!G853,'Service Details'!$D$5:$F$29,3)),0%),0)</f>
        <v>0</v>
      </c>
      <c r="N853" s="89">
        <f>IFERROR(IF('Company Details'!C859=(VLOOKUP(Transaction!F853,'Customer Details'!$B$3:$D$32,2)),0,L853*M853),0)</f>
        <v>0</v>
      </c>
      <c r="O853" s="92">
        <f>IFERROR(IF('Company Details'!C859=(VLOOKUP(Transaction!F853,'Customer Details'!$B$3:$D$32,2)),L853*M853/2,0),0)</f>
        <v>0</v>
      </c>
      <c r="P853" s="92">
        <f>IFERROR(IF('Company Details'!C859=(VLOOKUP(Transaction!F853,'Customer Details'!$B$3:$D$32,2)),L853*M853/2,0),0)</f>
        <v>0</v>
      </c>
      <c r="Q853" s="89">
        <f t="shared" si="55"/>
        <v>0</v>
      </c>
      <c r="R853" s="90">
        <f t="shared" si="56"/>
        <v>0</v>
      </c>
    </row>
    <row r="854" spans="1:18" x14ac:dyDescent="0.2">
      <c r="A854" s="73" t="str">
        <f t="shared" si="53"/>
        <v>-</v>
      </c>
      <c r="B854" s="73">
        <v>853</v>
      </c>
      <c r="C854" s="121"/>
      <c r="D854" s="9"/>
      <c r="E854" s="10"/>
      <c r="F854" s="11"/>
      <c r="G854" s="9"/>
      <c r="H854" s="86" t="str">
        <f>IFERROR(VLOOKUP(G854,'Service Details'!$D$5:$F$21,2,TRUE),"")</f>
        <v/>
      </c>
      <c r="I854" s="12"/>
      <c r="J854" s="13"/>
      <c r="K854" s="89">
        <f t="shared" si="54"/>
        <v>0</v>
      </c>
      <c r="L854" s="90">
        <v>0</v>
      </c>
      <c r="M854" s="91">
        <f>IFERROR(IF('Company Details'!$C$9="Yes",(VLOOKUP(Transaction!G854,'Service Details'!$D$5:$F$29,3)),0%),0)</f>
        <v>0</v>
      </c>
      <c r="N854" s="89">
        <f>IFERROR(IF('Company Details'!C860=(VLOOKUP(Transaction!F854,'Customer Details'!$B$3:$D$32,2)),0,L854*M854),0)</f>
        <v>0</v>
      </c>
      <c r="O854" s="92">
        <f>IFERROR(IF('Company Details'!C860=(VLOOKUP(Transaction!F854,'Customer Details'!$B$3:$D$32,2)),L854*M854/2,0),0)</f>
        <v>0</v>
      </c>
      <c r="P854" s="92">
        <f>IFERROR(IF('Company Details'!C860=(VLOOKUP(Transaction!F854,'Customer Details'!$B$3:$D$32,2)),L854*M854/2,0),0)</f>
        <v>0</v>
      </c>
      <c r="Q854" s="89">
        <f t="shared" si="55"/>
        <v>0</v>
      </c>
      <c r="R854" s="90">
        <f t="shared" si="56"/>
        <v>0</v>
      </c>
    </row>
    <row r="855" spans="1:18" x14ac:dyDescent="0.2">
      <c r="A855" s="73" t="str">
        <f t="shared" si="53"/>
        <v>-</v>
      </c>
      <c r="B855" s="73">
        <v>854</v>
      </c>
      <c r="C855" s="121"/>
      <c r="D855" s="9"/>
      <c r="E855" s="10"/>
      <c r="F855" s="11"/>
      <c r="G855" s="9"/>
      <c r="H855" s="86" t="str">
        <f>IFERROR(VLOOKUP(G855,'Service Details'!$D$5:$F$21,2,TRUE),"")</f>
        <v/>
      </c>
      <c r="I855" s="12"/>
      <c r="J855" s="13"/>
      <c r="K855" s="89">
        <f t="shared" si="54"/>
        <v>0</v>
      </c>
      <c r="L855" s="90">
        <v>0</v>
      </c>
      <c r="M855" s="91">
        <f>IFERROR(IF('Company Details'!$C$9="Yes",(VLOOKUP(Transaction!G855,'Service Details'!$D$5:$F$29,3)),0%),0)</f>
        <v>0</v>
      </c>
      <c r="N855" s="89">
        <f>IFERROR(IF('Company Details'!C861=(VLOOKUP(Transaction!F855,'Customer Details'!$B$3:$D$32,2)),0,L855*M855),0)</f>
        <v>0</v>
      </c>
      <c r="O855" s="92">
        <f>IFERROR(IF('Company Details'!C861=(VLOOKUP(Transaction!F855,'Customer Details'!$B$3:$D$32,2)),L855*M855/2,0),0)</f>
        <v>0</v>
      </c>
      <c r="P855" s="92">
        <f>IFERROR(IF('Company Details'!C861=(VLOOKUP(Transaction!F855,'Customer Details'!$B$3:$D$32,2)),L855*M855/2,0),0)</f>
        <v>0</v>
      </c>
      <c r="Q855" s="89">
        <f t="shared" si="55"/>
        <v>0</v>
      </c>
      <c r="R855" s="90">
        <f t="shared" si="56"/>
        <v>0</v>
      </c>
    </row>
    <row r="856" spans="1:18" x14ac:dyDescent="0.2">
      <c r="A856" s="73" t="str">
        <f t="shared" si="53"/>
        <v>-</v>
      </c>
      <c r="B856" s="73">
        <v>855</v>
      </c>
      <c r="C856" s="121"/>
      <c r="D856" s="9"/>
      <c r="E856" s="10"/>
      <c r="F856" s="11"/>
      <c r="G856" s="9"/>
      <c r="H856" s="86" t="str">
        <f>IFERROR(VLOOKUP(G856,'Service Details'!$D$5:$F$21,2,TRUE),"")</f>
        <v/>
      </c>
      <c r="I856" s="12"/>
      <c r="J856" s="13"/>
      <c r="K856" s="89">
        <f t="shared" si="54"/>
        <v>0</v>
      </c>
      <c r="L856" s="90">
        <v>0</v>
      </c>
      <c r="M856" s="91">
        <f>IFERROR(IF('Company Details'!$C$9="Yes",(VLOOKUP(Transaction!G856,'Service Details'!$D$5:$F$29,3)),0%),0)</f>
        <v>0</v>
      </c>
      <c r="N856" s="89">
        <f>IFERROR(IF('Company Details'!C862=(VLOOKUP(Transaction!F856,'Customer Details'!$B$3:$D$32,2)),0,L856*M856),0)</f>
        <v>0</v>
      </c>
      <c r="O856" s="92">
        <f>IFERROR(IF('Company Details'!C862=(VLOOKUP(Transaction!F856,'Customer Details'!$B$3:$D$32,2)),L856*M856/2,0),0)</f>
        <v>0</v>
      </c>
      <c r="P856" s="92">
        <f>IFERROR(IF('Company Details'!C862=(VLOOKUP(Transaction!F856,'Customer Details'!$B$3:$D$32,2)),L856*M856/2,0),0)</f>
        <v>0</v>
      </c>
      <c r="Q856" s="89">
        <f t="shared" si="55"/>
        <v>0</v>
      </c>
      <c r="R856" s="90">
        <f t="shared" si="56"/>
        <v>0</v>
      </c>
    </row>
    <row r="857" spans="1:18" x14ac:dyDescent="0.2">
      <c r="A857" s="73" t="str">
        <f t="shared" si="53"/>
        <v>-</v>
      </c>
      <c r="B857" s="73">
        <v>856</v>
      </c>
      <c r="C857" s="121"/>
      <c r="D857" s="9"/>
      <c r="E857" s="10"/>
      <c r="F857" s="11"/>
      <c r="G857" s="9"/>
      <c r="H857" s="86" t="str">
        <f>IFERROR(VLOOKUP(G857,'Service Details'!$D$5:$F$21,2,TRUE),"")</f>
        <v/>
      </c>
      <c r="I857" s="12"/>
      <c r="J857" s="13"/>
      <c r="K857" s="89">
        <f t="shared" si="54"/>
        <v>0</v>
      </c>
      <c r="L857" s="90">
        <v>0</v>
      </c>
      <c r="M857" s="91">
        <f>IFERROR(IF('Company Details'!$C$9="Yes",(VLOOKUP(Transaction!G857,'Service Details'!$D$5:$F$29,3)),0%),0)</f>
        <v>0</v>
      </c>
      <c r="N857" s="89">
        <f>IFERROR(IF('Company Details'!C863=(VLOOKUP(Transaction!F857,'Customer Details'!$B$3:$D$32,2)),0,L857*M857),0)</f>
        <v>0</v>
      </c>
      <c r="O857" s="92">
        <f>IFERROR(IF('Company Details'!C863=(VLOOKUP(Transaction!F857,'Customer Details'!$B$3:$D$32,2)),L857*M857/2,0),0)</f>
        <v>0</v>
      </c>
      <c r="P857" s="92">
        <f>IFERROR(IF('Company Details'!C863=(VLOOKUP(Transaction!F857,'Customer Details'!$B$3:$D$32,2)),L857*M857/2,0),0)</f>
        <v>0</v>
      </c>
      <c r="Q857" s="89">
        <f t="shared" si="55"/>
        <v>0</v>
      </c>
      <c r="R857" s="90">
        <f t="shared" si="56"/>
        <v>0</v>
      </c>
    </row>
    <row r="858" spans="1:18" x14ac:dyDescent="0.2">
      <c r="A858" s="73" t="str">
        <f t="shared" si="53"/>
        <v>-</v>
      </c>
      <c r="B858" s="73">
        <v>857</v>
      </c>
      <c r="C858" s="121"/>
      <c r="D858" s="9"/>
      <c r="E858" s="10"/>
      <c r="F858" s="11"/>
      <c r="G858" s="9"/>
      <c r="H858" s="86" t="str">
        <f>IFERROR(VLOOKUP(G858,'Service Details'!$D$5:$F$21,2,TRUE),"")</f>
        <v/>
      </c>
      <c r="I858" s="12"/>
      <c r="J858" s="13"/>
      <c r="K858" s="89">
        <f t="shared" si="54"/>
        <v>0</v>
      </c>
      <c r="L858" s="90">
        <v>0</v>
      </c>
      <c r="M858" s="91">
        <f>IFERROR(IF('Company Details'!$C$9="Yes",(VLOOKUP(Transaction!G858,'Service Details'!$D$5:$F$29,3)),0%),0)</f>
        <v>0</v>
      </c>
      <c r="N858" s="89">
        <f>IFERROR(IF('Company Details'!C864=(VLOOKUP(Transaction!F858,'Customer Details'!$B$3:$D$32,2)),0,L858*M858),0)</f>
        <v>0</v>
      </c>
      <c r="O858" s="92">
        <f>IFERROR(IF('Company Details'!C864=(VLOOKUP(Transaction!F858,'Customer Details'!$B$3:$D$32,2)),L858*M858/2,0),0)</f>
        <v>0</v>
      </c>
      <c r="P858" s="92">
        <f>IFERROR(IF('Company Details'!C864=(VLOOKUP(Transaction!F858,'Customer Details'!$B$3:$D$32,2)),L858*M858/2,0),0)</f>
        <v>0</v>
      </c>
      <c r="Q858" s="89">
        <f t="shared" si="55"/>
        <v>0</v>
      </c>
      <c r="R858" s="90">
        <f t="shared" si="56"/>
        <v>0</v>
      </c>
    </row>
    <row r="859" spans="1:18" x14ac:dyDescent="0.2">
      <c r="A859" s="73" t="str">
        <f t="shared" si="53"/>
        <v>-</v>
      </c>
      <c r="B859" s="73">
        <v>858</v>
      </c>
      <c r="C859" s="121"/>
      <c r="D859" s="9"/>
      <c r="E859" s="10"/>
      <c r="F859" s="11"/>
      <c r="G859" s="9"/>
      <c r="H859" s="86" t="str">
        <f>IFERROR(VLOOKUP(G859,'Service Details'!$D$5:$F$21,2,TRUE),"")</f>
        <v/>
      </c>
      <c r="I859" s="12"/>
      <c r="J859" s="13"/>
      <c r="K859" s="89">
        <f t="shared" si="54"/>
        <v>0</v>
      </c>
      <c r="L859" s="90">
        <v>0</v>
      </c>
      <c r="M859" s="91">
        <f>IFERROR(IF('Company Details'!$C$9="Yes",(VLOOKUP(Transaction!G859,'Service Details'!$D$5:$F$29,3)),0%),0)</f>
        <v>0</v>
      </c>
      <c r="N859" s="89">
        <f>IFERROR(IF('Company Details'!C865=(VLOOKUP(Transaction!F859,'Customer Details'!$B$3:$D$32,2)),0,L859*M859),0)</f>
        <v>0</v>
      </c>
      <c r="O859" s="92">
        <f>IFERROR(IF('Company Details'!C865=(VLOOKUP(Transaction!F859,'Customer Details'!$B$3:$D$32,2)),L859*M859/2,0),0)</f>
        <v>0</v>
      </c>
      <c r="P859" s="92">
        <f>IFERROR(IF('Company Details'!C865=(VLOOKUP(Transaction!F859,'Customer Details'!$B$3:$D$32,2)),L859*M859/2,0),0)</f>
        <v>0</v>
      </c>
      <c r="Q859" s="89">
        <f t="shared" si="55"/>
        <v>0</v>
      </c>
      <c r="R859" s="90">
        <f t="shared" si="56"/>
        <v>0</v>
      </c>
    </row>
    <row r="860" spans="1:18" x14ac:dyDescent="0.2">
      <c r="A860" s="73" t="str">
        <f t="shared" si="53"/>
        <v>-</v>
      </c>
      <c r="B860" s="73">
        <v>859</v>
      </c>
      <c r="C860" s="121"/>
      <c r="D860" s="9"/>
      <c r="E860" s="10"/>
      <c r="F860" s="11"/>
      <c r="G860" s="9"/>
      <c r="H860" s="86" t="str">
        <f>IFERROR(VLOOKUP(G860,'Service Details'!$D$5:$F$21,2,TRUE),"")</f>
        <v/>
      </c>
      <c r="I860" s="12"/>
      <c r="J860" s="13"/>
      <c r="K860" s="89">
        <f t="shared" si="54"/>
        <v>0</v>
      </c>
      <c r="L860" s="90">
        <v>0</v>
      </c>
      <c r="M860" s="91">
        <f>IFERROR(IF('Company Details'!$C$9="Yes",(VLOOKUP(Transaction!G860,'Service Details'!$D$5:$F$29,3)),0%),0)</f>
        <v>0</v>
      </c>
      <c r="N860" s="89">
        <f>IFERROR(IF('Company Details'!C866=(VLOOKUP(Transaction!F860,'Customer Details'!$B$3:$D$32,2)),0,L860*M860),0)</f>
        <v>0</v>
      </c>
      <c r="O860" s="92">
        <f>IFERROR(IF('Company Details'!C866=(VLOOKUP(Transaction!F860,'Customer Details'!$B$3:$D$32,2)),L860*M860/2,0),0)</f>
        <v>0</v>
      </c>
      <c r="P860" s="92">
        <f>IFERROR(IF('Company Details'!C866=(VLOOKUP(Transaction!F860,'Customer Details'!$B$3:$D$32,2)),L860*M860/2,0),0)</f>
        <v>0</v>
      </c>
      <c r="Q860" s="89">
        <f t="shared" si="55"/>
        <v>0</v>
      </c>
      <c r="R860" s="90">
        <f t="shared" si="56"/>
        <v>0</v>
      </c>
    </row>
    <row r="861" spans="1:18" x14ac:dyDescent="0.2">
      <c r="A861" s="73" t="str">
        <f t="shared" si="53"/>
        <v>-</v>
      </c>
      <c r="B861" s="73">
        <v>860</v>
      </c>
      <c r="C861" s="121"/>
      <c r="D861" s="9"/>
      <c r="E861" s="10"/>
      <c r="F861" s="11"/>
      <c r="G861" s="9"/>
      <c r="H861" s="86" t="str">
        <f>IFERROR(VLOOKUP(G861,'Service Details'!$D$5:$F$21,2,TRUE),"")</f>
        <v/>
      </c>
      <c r="I861" s="12"/>
      <c r="J861" s="13"/>
      <c r="K861" s="89">
        <f t="shared" si="54"/>
        <v>0</v>
      </c>
      <c r="L861" s="90">
        <v>0</v>
      </c>
      <c r="M861" s="91">
        <f>IFERROR(IF('Company Details'!$C$9="Yes",(VLOOKUP(Transaction!G861,'Service Details'!$D$5:$F$29,3)),0%),0)</f>
        <v>0</v>
      </c>
      <c r="N861" s="89">
        <f>IFERROR(IF('Company Details'!C867=(VLOOKUP(Transaction!F861,'Customer Details'!$B$3:$D$32,2)),0,L861*M861),0)</f>
        <v>0</v>
      </c>
      <c r="O861" s="92">
        <f>IFERROR(IF('Company Details'!C867=(VLOOKUP(Transaction!F861,'Customer Details'!$B$3:$D$32,2)),L861*M861/2,0),0)</f>
        <v>0</v>
      </c>
      <c r="P861" s="92">
        <f>IFERROR(IF('Company Details'!C867=(VLOOKUP(Transaction!F861,'Customer Details'!$B$3:$D$32,2)),L861*M861/2,0),0)</f>
        <v>0</v>
      </c>
      <c r="Q861" s="89">
        <f t="shared" si="55"/>
        <v>0</v>
      </c>
      <c r="R861" s="90">
        <f t="shared" si="56"/>
        <v>0</v>
      </c>
    </row>
    <row r="862" spans="1:18" x14ac:dyDescent="0.2">
      <c r="A862" s="73" t="str">
        <f t="shared" si="53"/>
        <v>-</v>
      </c>
      <c r="B862" s="73">
        <v>861</v>
      </c>
      <c r="C862" s="121"/>
      <c r="D862" s="9"/>
      <c r="E862" s="10"/>
      <c r="F862" s="11"/>
      <c r="G862" s="9"/>
      <c r="H862" s="86" t="str">
        <f>IFERROR(VLOOKUP(G862,'Service Details'!$D$5:$F$21,2,TRUE),"")</f>
        <v/>
      </c>
      <c r="I862" s="12"/>
      <c r="J862" s="13"/>
      <c r="K862" s="89">
        <f t="shared" si="54"/>
        <v>0</v>
      </c>
      <c r="L862" s="90">
        <v>0</v>
      </c>
      <c r="M862" s="91">
        <f>IFERROR(IF('Company Details'!$C$9="Yes",(VLOOKUP(Transaction!G862,'Service Details'!$D$5:$F$29,3)),0%),0)</f>
        <v>0</v>
      </c>
      <c r="N862" s="89">
        <f>IFERROR(IF('Company Details'!C868=(VLOOKUP(Transaction!F862,'Customer Details'!$B$3:$D$32,2)),0,L862*M862),0)</f>
        <v>0</v>
      </c>
      <c r="O862" s="92">
        <f>IFERROR(IF('Company Details'!C868=(VLOOKUP(Transaction!F862,'Customer Details'!$B$3:$D$32,2)),L862*M862/2,0),0)</f>
        <v>0</v>
      </c>
      <c r="P862" s="92">
        <f>IFERROR(IF('Company Details'!C868=(VLOOKUP(Transaction!F862,'Customer Details'!$B$3:$D$32,2)),L862*M862/2,0),0)</f>
        <v>0</v>
      </c>
      <c r="Q862" s="89">
        <f t="shared" si="55"/>
        <v>0</v>
      </c>
      <c r="R862" s="90">
        <f t="shared" si="56"/>
        <v>0</v>
      </c>
    </row>
    <row r="863" spans="1:18" x14ac:dyDescent="0.2">
      <c r="A863" s="73" t="str">
        <f t="shared" si="53"/>
        <v>-</v>
      </c>
      <c r="B863" s="73">
        <v>862</v>
      </c>
      <c r="C863" s="121"/>
      <c r="D863" s="9"/>
      <c r="E863" s="10"/>
      <c r="F863" s="11"/>
      <c r="G863" s="9"/>
      <c r="H863" s="86" t="str">
        <f>IFERROR(VLOOKUP(G863,'Service Details'!$D$5:$F$21,2,TRUE),"")</f>
        <v/>
      </c>
      <c r="I863" s="12"/>
      <c r="J863" s="13"/>
      <c r="K863" s="89">
        <f t="shared" si="54"/>
        <v>0</v>
      </c>
      <c r="L863" s="90">
        <v>0</v>
      </c>
      <c r="M863" s="91">
        <f>IFERROR(IF('Company Details'!$C$9="Yes",(VLOOKUP(Transaction!G863,'Service Details'!$D$5:$F$29,3)),0%),0)</f>
        <v>0</v>
      </c>
      <c r="N863" s="89">
        <f>IFERROR(IF('Company Details'!C869=(VLOOKUP(Transaction!F863,'Customer Details'!$B$3:$D$32,2)),0,L863*M863),0)</f>
        <v>0</v>
      </c>
      <c r="O863" s="92">
        <f>IFERROR(IF('Company Details'!C869=(VLOOKUP(Transaction!F863,'Customer Details'!$B$3:$D$32,2)),L863*M863/2,0),0)</f>
        <v>0</v>
      </c>
      <c r="P863" s="92">
        <f>IFERROR(IF('Company Details'!C869=(VLOOKUP(Transaction!F863,'Customer Details'!$B$3:$D$32,2)),L863*M863/2,0),0)</f>
        <v>0</v>
      </c>
      <c r="Q863" s="89">
        <f t="shared" si="55"/>
        <v>0</v>
      </c>
      <c r="R863" s="90">
        <f t="shared" si="56"/>
        <v>0</v>
      </c>
    </row>
    <row r="864" spans="1:18" x14ac:dyDescent="0.2">
      <c r="A864" s="73" t="str">
        <f t="shared" si="53"/>
        <v>-</v>
      </c>
      <c r="B864" s="73">
        <v>863</v>
      </c>
      <c r="C864" s="121"/>
      <c r="D864" s="9"/>
      <c r="E864" s="10"/>
      <c r="F864" s="11"/>
      <c r="G864" s="9"/>
      <c r="H864" s="86" t="str">
        <f>IFERROR(VLOOKUP(G864,'Service Details'!$D$5:$F$21,2,TRUE),"")</f>
        <v/>
      </c>
      <c r="I864" s="12"/>
      <c r="J864" s="13"/>
      <c r="K864" s="89">
        <f t="shared" si="54"/>
        <v>0</v>
      </c>
      <c r="L864" s="90">
        <v>0</v>
      </c>
      <c r="M864" s="91">
        <f>IFERROR(IF('Company Details'!$C$9="Yes",(VLOOKUP(Transaction!G864,'Service Details'!$D$5:$F$29,3)),0%),0)</f>
        <v>0</v>
      </c>
      <c r="N864" s="89">
        <f>IFERROR(IF('Company Details'!C870=(VLOOKUP(Transaction!F864,'Customer Details'!$B$3:$D$32,2)),0,L864*M864),0)</f>
        <v>0</v>
      </c>
      <c r="O864" s="92">
        <f>IFERROR(IF('Company Details'!C870=(VLOOKUP(Transaction!F864,'Customer Details'!$B$3:$D$32,2)),L864*M864/2,0),0)</f>
        <v>0</v>
      </c>
      <c r="P864" s="92">
        <f>IFERROR(IF('Company Details'!C870=(VLOOKUP(Transaction!F864,'Customer Details'!$B$3:$D$32,2)),L864*M864/2,0),0)</f>
        <v>0</v>
      </c>
      <c r="Q864" s="89">
        <f t="shared" si="55"/>
        <v>0</v>
      </c>
      <c r="R864" s="90">
        <f t="shared" si="56"/>
        <v>0</v>
      </c>
    </row>
    <row r="865" spans="1:18" x14ac:dyDescent="0.2">
      <c r="A865" s="73" t="str">
        <f t="shared" si="53"/>
        <v>-</v>
      </c>
      <c r="B865" s="73">
        <v>864</v>
      </c>
      <c r="C865" s="121"/>
      <c r="D865" s="9"/>
      <c r="E865" s="10"/>
      <c r="F865" s="11"/>
      <c r="G865" s="9"/>
      <c r="H865" s="86" t="str">
        <f>IFERROR(VLOOKUP(G865,'Service Details'!$D$5:$F$21,2,TRUE),"")</f>
        <v/>
      </c>
      <c r="I865" s="12"/>
      <c r="J865" s="13"/>
      <c r="K865" s="89">
        <f t="shared" si="54"/>
        <v>0</v>
      </c>
      <c r="L865" s="90">
        <v>0</v>
      </c>
      <c r="M865" s="91">
        <f>IFERROR(IF('Company Details'!$C$9="Yes",(VLOOKUP(Transaction!G865,'Service Details'!$D$5:$F$29,3)),0%),0)</f>
        <v>0</v>
      </c>
      <c r="N865" s="89">
        <f>IFERROR(IF('Company Details'!C871=(VLOOKUP(Transaction!F865,'Customer Details'!$B$3:$D$32,2)),0,L865*M865),0)</f>
        <v>0</v>
      </c>
      <c r="O865" s="92">
        <f>IFERROR(IF('Company Details'!C871=(VLOOKUP(Transaction!F865,'Customer Details'!$B$3:$D$32,2)),L865*M865/2,0),0)</f>
        <v>0</v>
      </c>
      <c r="P865" s="92">
        <f>IFERROR(IF('Company Details'!C871=(VLOOKUP(Transaction!F865,'Customer Details'!$B$3:$D$32,2)),L865*M865/2,0),0)</f>
        <v>0</v>
      </c>
      <c r="Q865" s="89">
        <f t="shared" si="55"/>
        <v>0</v>
      </c>
      <c r="R865" s="90">
        <f t="shared" si="56"/>
        <v>0</v>
      </c>
    </row>
    <row r="866" spans="1:18" x14ac:dyDescent="0.2">
      <c r="A866" s="73" t="str">
        <f t="shared" si="53"/>
        <v>-</v>
      </c>
      <c r="B866" s="73">
        <v>865</v>
      </c>
      <c r="C866" s="121"/>
      <c r="D866" s="9"/>
      <c r="E866" s="10"/>
      <c r="F866" s="11"/>
      <c r="G866" s="9"/>
      <c r="H866" s="86" t="str">
        <f>IFERROR(VLOOKUP(G866,'Service Details'!$D$5:$F$21,2,TRUE),"")</f>
        <v/>
      </c>
      <c r="I866" s="12"/>
      <c r="J866" s="13"/>
      <c r="K866" s="89">
        <f t="shared" si="54"/>
        <v>0</v>
      </c>
      <c r="L866" s="90">
        <v>0</v>
      </c>
      <c r="M866" s="91">
        <f>IFERROR(IF('Company Details'!$C$9="Yes",(VLOOKUP(Transaction!G866,'Service Details'!$D$5:$F$29,3)),0%),0)</f>
        <v>0</v>
      </c>
      <c r="N866" s="89">
        <f>IFERROR(IF('Company Details'!C872=(VLOOKUP(Transaction!F866,'Customer Details'!$B$3:$D$32,2)),0,L866*M866),0)</f>
        <v>0</v>
      </c>
      <c r="O866" s="92">
        <f>IFERROR(IF('Company Details'!C872=(VLOOKUP(Transaction!F866,'Customer Details'!$B$3:$D$32,2)),L866*M866/2,0),0)</f>
        <v>0</v>
      </c>
      <c r="P866" s="92">
        <f>IFERROR(IF('Company Details'!C872=(VLOOKUP(Transaction!F866,'Customer Details'!$B$3:$D$32,2)),L866*M866/2,0),0)</f>
        <v>0</v>
      </c>
      <c r="Q866" s="89">
        <f t="shared" si="55"/>
        <v>0</v>
      </c>
      <c r="R866" s="90">
        <f t="shared" si="56"/>
        <v>0</v>
      </c>
    </row>
    <row r="867" spans="1:18" x14ac:dyDescent="0.2">
      <c r="A867" s="73" t="str">
        <f t="shared" si="53"/>
        <v>-</v>
      </c>
      <c r="B867" s="73">
        <v>866</v>
      </c>
      <c r="C867" s="121"/>
      <c r="D867" s="9"/>
      <c r="E867" s="10"/>
      <c r="F867" s="11"/>
      <c r="G867" s="9"/>
      <c r="H867" s="86" t="str">
        <f>IFERROR(VLOOKUP(G867,'Service Details'!$D$5:$F$21,2,TRUE),"")</f>
        <v/>
      </c>
      <c r="I867" s="12"/>
      <c r="J867" s="13"/>
      <c r="K867" s="89">
        <f t="shared" si="54"/>
        <v>0</v>
      </c>
      <c r="L867" s="90">
        <v>0</v>
      </c>
      <c r="M867" s="91">
        <f>IFERROR(IF('Company Details'!$C$9="Yes",(VLOOKUP(Transaction!G867,'Service Details'!$D$5:$F$29,3)),0%),0)</f>
        <v>0</v>
      </c>
      <c r="N867" s="89">
        <f>IFERROR(IF('Company Details'!C873=(VLOOKUP(Transaction!F867,'Customer Details'!$B$3:$D$32,2)),0,L867*M867),0)</f>
        <v>0</v>
      </c>
      <c r="O867" s="92">
        <f>IFERROR(IF('Company Details'!C873=(VLOOKUP(Transaction!F867,'Customer Details'!$B$3:$D$32,2)),L867*M867/2,0),0)</f>
        <v>0</v>
      </c>
      <c r="P867" s="92">
        <f>IFERROR(IF('Company Details'!C873=(VLOOKUP(Transaction!F867,'Customer Details'!$B$3:$D$32,2)),L867*M867/2,0),0)</f>
        <v>0</v>
      </c>
      <c r="Q867" s="89">
        <f t="shared" si="55"/>
        <v>0</v>
      </c>
      <c r="R867" s="90">
        <f t="shared" si="56"/>
        <v>0</v>
      </c>
    </row>
    <row r="868" spans="1:18" x14ac:dyDescent="0.2">
      <c r="A868" s="73" t="str">
        <f t="shared" si="53"/>
        <v>-</v>
      </c>
      <c r="B868" s="73">
        <v>867</v>
      </c>
      <c r="C868" s="121"/>
      <c r="D868" s="9"/>
      <c r="E868" s="10"/>
      <c r="F868" s="11"/>
      <c r="G868" s="9"/>
      <c r="H868" s="86" t="str">
        <f>IFERROR(VLOOKUP(G868,'Service Details'!$D$5:$F$21,2,TRUE),"")</f>
        <v/>
      </c>
      <c r="I868" s="12"/>
      <c r="J868" s="13"/>
      <c r="K868" s="89">
        <f t="shared" si="54"/>
        <v>0</v>
      </c>
      <c r="L868" s="90">
        <v>0</v>
      </c>
      <c r="M868" s="91">
        <f>IFERROR(IF('Company Details'!$C$9="Yes",(VLOOKUP(Transaction!G868,'Service Details'!$D$5:$F$29,3)),0%),0)</f>
        <v>0</v>
      </c>
      <c r="N868" s="89">
        <f>IFERROR(IF('Company Details'!C874=(VLOOKUP(Transaction!F868,'Customer Details'!$B$3:$D$32,2)),0,L868*M868),0)</f>
        <v>0</v>
      </c>
      <c r="O868" s="92">
        <f>IFERROR(IF('Company Details'!C874=(VLOOKUP(Transaction!F868,'Customer Details'!$B$3:$D$32,2)),L868*M868/2,0),0)</f>
        <v>0</v>
      </c>
      <c r="P868" s="92">
        <f>IFERROR(IF('Company Details'!C874=(VLOOKUP(Transaction!F868,'Customer Details'!$B$3:$D$32,2)),L868*M868/2,0),0)</f>
        <v>0</v>
      </c>
      <c r="Q868" s="89">
        <f t="shared" si="55"/>
        <v>0</v>
      </c>
      <c r="R868" s="90">
        <f t="shared" si="56"/>
        <v>0</v>
      </c>
    </row>
    <row r="869" spans="1:18" x14ac:dyDescent="0.2">
      <c r="A869" s="73" t="str">
        <f t="shared" si="53"/>
        <v>-</v>
      </c>
      <c r="B869" s="73">
        <v>868</v>
      </c>
      <c r="C869" s="121"/>
      <c r="D869" s="9"/>
      <c r="E869" s="10"/>
      <c r="F869" s="11"/>
      <c r="G869" s="9"/>
      <c r="H869" s="86" t="str">
        <f>IFERROR(VLOOKUP(G869,'Service Details'!$D$5:$F$21,2,TRUE),"")</f>
        <v/>
      </c>
      <c r="I869" s="12"/>
      <c r="J869" s="13"/>
      <c r="K869" s="89">
        <f t="shared" si="54"/>
        <v>0</v>
      </c>
      <c r="L869" s="90">
        <v>0</v>
      </c>
      <c r="M869" s="91">
        <f>IFERROR(IF('Company Details'!$C$9="Yes",(VLOOKUP(Transaction!G869,'Service Details'!$D$5:$F$29,3)),0%),0)</f>
        <v>0</v>
      </c>
      <c r="N869" s="89">
        <f>IFERROR(IF('Company Details'!C875=(VLOOKUP(Transaction!F869,'Customer Details'!$B$3:$D$32,2)),0,L869*M869),0)</f>
        <v>0</v>
      </c>
      <c r="O869" s="92">
        <f>IFERROR(IF('Company Details'!C875=(VLOOKUP(Transaction!F869,'Customer Details'!$B$3:$D$32,2)),L869*M869/2,0),0)</f>
        <v>0</v>
      </c>
      <c r="P869" s="92">
        <f>IFERROR(IF('Company Details'!C875=(VLOOKUP(Transaction!F869,'Customer Details'!$B$3:$D$32,2)),L869*M869/2,0),0)</f>
        <v>0</v>
      </c>
      <c r="Q869" s="89">
        <f t="shared" si="55"/>
        <v>0</v>
      </c>
      <c r="R869" s="90">
        <f t="shared" si="56"/>
        <v>0</v>
      </c>
    </row>
    <row r="870" spans="1:18" x14ac:dyDescent="0.2">
      <c r="A870" s="73" t="str">
        <f t="shared" si="53"/>
        <v>-</v>
      </c>
      <c r="B870" s="73">
        <v>869</v>
      </c>
      <c r="C870" s="121"/>
      <c r="D870" s="9"/>
      <c r="E870" s="10"/>
      <c r="F870" s="11"/>
      <c r="G870" s="9"/>
      <c r="H870" s="86" t="str">
        <f>IFERROR(VLOOKUP(G870,'Service Details'!$D$5:$F$21,2,TRUE),"")</f>
        <v/>
      </c>
      <c r="I870" s="12"/>
      <c r="J870" s="13"/>
      <c r="K870" s="89">
        <f t="shared" si="54"/>
        <v>0</v>
      </c>
      <c r="L870" s="90">
        <v>0</v>
      </c>
      <c r="M870" s="91">
        <f>IFERROR(IF('Company Details'!$C$9="Yes",(VLOOKUP(Transaction!G870,'Service Details'!$D$5:$F$29,3)),0%),0)</f>
        <v>0</v>
      </c>
      <c r="N870" s="89">
        <f>IFERROR(IF('Company Details'!C876=(VLOOKUP(Transaction!F870,'Customer Details'!$B$3:$D$32,2)),0,L870*M870),0)</f>
        <v>0</v>
      </c>
      <c r="O870" s="92">
        <f>IFERROR(IF('Company Details'!C876=(VLOOKUP(Transaction!F870,'Customer Details'!$B$3:$D$32,2)),L870*M870/2,0),0)</f>
        <v>0</v>
      </c>
      <c r="P870" s="92">
        <f>IFERROR(IF('Company Details'!C876=(VLOOKUP(Transaction!F870,'Customer Details'!$B$3:$D$32,2)),L870*M870/2,0),0)</f>
        <v>0</v>
      </c>
      <c r="Q870" s="89">
        <f t="shared" si="55"/>
        <v>0</v>
      </c>
      <c r="R870" s="90">
        <f t="shared" si="56"/>
        <v>0</v>
      </c>
    </row>
    <row r="871" spans="1:18" x14ac:dyDescent="0.2">
      <c r="A871" s="73" t="str">
        <f t="shared" si="53"/>
        <v>-</v>
      </c>
      <c r="B871" s="73">
        <v>870</v>
      </c>
      <c r="C871" s="121"/>
      <c r="D871" s="9"/>
      <c r="E871" s="10"/>
      <c r="F871" s="11"/>
      <c r="G871" s="9"/>
      <c r="H871" s="86" t="str">
        <f>IFERROR(VLOOKUP(G871,'Service Details'!$D$5:$F$21,2,TRUE),"")</f>
        <v/>
      </c>
      <c r="I871" s="12"/>
      <c r="J871" s="13"/>
      <c r="K871" s="89">
        <f t="shared" si="54"/>
        <v>0</v>
      </c>
      <c r="L871" s="90">
        <v>0</v>
      </c>
      <c r="M871" s="91">
        <f>IFERROR(IF('Company Details'!$C$9="Yes",(VLOOKUP(Transaction!G871,'Service Details'!$D$5:$F$29,3)),0%),0)</f>
        <v>0</v>
      </c>
      <c r="N871" s="89">
        <f>IFERROR(IF('Company Details'!C877=(VLOOKUP(Transaction!F871,'Customer Details'!$B$3:$D$32,2)),0,L871*M871),0)</f>
        <v>0</v>
      </c>
      <c r="O871" s="92">
        <f>IFERROR(IF('Company Details'!C877=(VLOOKUP(Transaction!F871,'Customer Details'!$B$3:$D$32,2)),L871*M871/2,0),0)</f>
        <v>0</v>
      </c>
      <c r="P871" s="92">
        <f>IFERROR(IF('Company Details'!C877=(VLOOKUP(Transaction!F871,'Customer Details'!$B$3:$D$32,2)),L871*M871/2,0),0)</f>
        <v>0</v>
      </c>
      <c r="Q871" s="89">
        <f t="shared" si="55"/>
        <v>0</v>
      </c>
      <c r="R871" s="90">
        <f t="shared" si="56"/>
        <v>0</v>
      </c>
    </row>
    <row r="872" spans="1:18" x14ac:dyDescent="0.2">
      <c r="A872" s="73" t="str">
        <f t="shared" si="53"/>
        <v>-</v>
      </c>
      <c r="B872" s="73">
        <v>871</v>
      </c>
      <c r="C872" s="121"/>
      <c r="D872" s="9"/>
      <c r="E872" s="10"/>
      <c r="F872" s="11"/>
      <c r="G872" s="9"/>
      <c r="H872" s="86" t="str">
        <f>IFERROR(VLOOKUP(G872,'Service Details'!$D$5:$F$21,2,TRUE),"")</f>
        <v/>
      </c>
      <c r="I872" s="12"/>
      <c r="J872" s="13"/>
      <c r="K872" s="89">
        <f t="shared" si="54"/>
        <v>0</v>
      </c>
      <c r="L872" s="90">
        <v>0</v>
      </c>
      <c r="M872" s="91">
        <f>IFERROR(IF('Company Details'!$C$9="Yes",(VLOOKUP(Transaction!G872,'Service Details'!$D$5:$F$29,3)),0%),0)</f>
        <v>0</v>
      </c>
      <c r="N872" s="89">
        <f>IFERROR(IF('Company Details'!C878=(VLOOKUP(Transaction!F872,'Customer Details'!$B$3:$D$32,2)),0,L872*M872),0)</f>
        <v>0</v>
      </c>
      <c r="O872" s="92">
        <f>IFERROR(IF('Company Details'!C878=(VLOOKUP(Transaction!F872,'Customer Details'!$B$3:$D$32,2)),L872*M872/2,0),0)</f>
        <v>0</v>
      </c>
      <c r="P872" s="92">
        <f>IFERROR(IF('Company Details'!C878=(VLOOKUP(Transaction!F872,'Customer Details'!$B$3:$D$32,2)),L872*M872/2,0),0)</f>
        <v>0</v>
      </c>
      <c r="Q872" s="89">
        <f t="shared" si="55"/>
        <v>0</v>
      </c>
      <c r="R872" s="90">
        <f t="shared" si="56"/>
        <v>0</v>
      </c>
    </row>
    <row r="873" spans="1:18" x14ac:dyDescent="0.2">
      <c r="A873" s="73" t="str">
        <f t="shared" si="53"/>
        <v>-</v>
      </c>
      <c r="B873" s="73">
        <v>872</v>
      </c>
      <c r="C873" s="121"/>
      <c r="D873" s="9"/>
      <c r="E873" s="10"/>
      <c r="F873" s="11"/>
      <c r="G873" s="9"/>
      <c r="H873" s="86" t="str">
        <f>IFERROR(VLOOKUP(G873,'Service Details'!$D$5:$F$21,2,TRUE),"")</f>
        <v/>
      </c>
      <c r="I873" s="12"/>
      <c r="J873" s="13"/>
      <c r="K873" s="89">
        <f t="shared" si="54"/>
        <v>0</v>
      </c>
      <c r="L873" s="90">
        <v>0</v>
      </c>
      <c r="M873" s="91">
        <f>IFERROR(IF('Company Details'!$C$9="Yes",(VLOOKUP(Transaction!G873,'Service Details'!$D$5:$F$29,3)),0%),0)</f>
        <v>0</v>
      </c>
      <c r="N873" s="89">
        <f>IFERROR(IF('Company Details'!C879=(VLOOKUP(Transaction!F873,'Customer Details'!$B$3:$D$32,2)),0,L873*M873),0)</f>
        <v>0</v>
      </c>
      <c r="O873" s="92">
        <f>IFERROR(IF('Company Details'!C879=(VLOOKUP(Transaction!F873,'Customer Details'!$B$3:$D$32,2)),L873*M873/2,0),0)</f>
        <v>0</v>
      </c>
      <c r="P873" s="92">
        <f>IFERROR(IF('Company Details'!C879=(VLOOKUP(Transaction!F873,'Customer Details'!$B$3:$D$32,2)),L873*M873/2,0),0)</f>
        <v>0</v>
      </c>
      <c r="Q873" s="89">
        <f t="shared" si="55"/>
        <v>0</v>
      </c>
      <c r="R873" s="90">
        <f t="shared" si="56"/>
        <v>0</v>
      </c>
    </row>
    <row r="874" spans="1:18" x14ac:dyDescent="0.2">
      <c r="A874" s="73" t="str">
        <f t="shared" si="53"/>
        <v>-</v>
      </c>
      <c r="B874" s="73">
        <v>873</v>
      </c>
      <c r="C874" s="121"/>
      <c r="D874" s="9"/>
      <c r="E874" s="10"/>
      <c r="F874" s="11"/>
      <c r="G874" s="9"/>
      <c r="H874" s="86" t="str">
        <f>IFERROR(VLOOKUP(G874,'Service Details'!$D$5:$F$21,2,TRUE),"")</f>
        <v/>
      </c>
      <c r="I874" s="12"/>
      <c r="J874" s="13"/>
      <c r="K874" s="89">
        <f t="shared" si="54"/>
        <v>0</v>
      </c>
      <c r="L874" s="90">
        <v>0</v>
      </c>
      <c r="M874" s="91">
        <f>IFERROR(IF('Company Details'!$C$9="Yes",(VLOOKUP(Transaction!G874,'Service Details'!$D$5:$F$29,3)),0%),0)</f>
        <v>0</v>
      </c>
      <c r="N874" s="89">
        <f>IFERROR(IF('Company Details'!C880=(VLOOKUP(Transaction!F874,'Customer Details'!$B$3:$D$32,2)),0,L874*M874),0)</f>
        <v>0</v>
      </c>
      <c r="O874" s="92">
        <f>IFERROR(IF('Company Details'!C880=(VLOOKUP(Transaction!F874,'Customer Details'!$B$3:$D$32,2)),L874*M874/2,0),0)</f>
        <v>0</v>
      </c>
      <c r="P874" s="92">
        <f>IFERROR(IF('Company Details'!C880=(VLOOKUP(Transaction!F874,'Customer Details'!$B$3:$D$32,2)),L874*M874/2,0),0)</f>
        <v>0</v>
      </c>
      <c r="Q874" s="89">
        <f t="shared" si="55"/>
        <v>0</v>
      </c>
      <c r="R874" s="90">
        <f t="shared" si="56"/>
        <v>0</v>
      </c>
    </row>
    <row r="875" spans="1:18" x14ac:dyDescent="0.2">
      <c r="A875" s="73" t="str">
        <f t="shared" si="53"/>
        <v>-</v>
      </c>
      <c r="B875" s="73">
        <v>874</v>
      </c>
      <c r="C875" s="121"/>
      <c r="D875" s="9"/>
      <c r="E875" s="10"/>
      <c r="F875" s="11"/>
      <c r="G875" s="9"/>
      <c r="H875" s="86" t="str">
        <f>IFERROR(VLOOKUP(G875,'Service Details'!$D$5:$F$21,2,TRUE),"")</f>
        <v/>
      </c>
      <c r="I875" s="12"/>
      <c r="J875" s="13"/>
      <c r="K875" s="89">
        <f t="shared" si="54"/>
        <v>0</v>
      </c>
      <c r="L875" s="90">
        <v>0</v>
      </c>
      <c r="M875" s="91">
        <f>IFERROR(IF('Company Details'!$C$9="Yes",(VLOOKUP(Transaction!G875,'Service Details'!$D$5:$F$29,3)),0%),0)</f>
        <v>0</v>
      </c>
      <c r="N875" s="89">
        <f>IFERROR(IF('Company Details'!C881=(VLOOKUP(Transaction!F875,'Customer Details'!$B$3:$D$32,2)),0,L875*M875),0)</f>
        <v>0</v>
      </c>
      <c r="O875" s="92">
        <f>IFERROR(IF('Company Details'!C881=(VLOOKUP(Transaction!F875,'Customer Details'!$B$3:$D$32,2)),L875*M875/2,0),0)</f>
        <v>0</v>
      </c>
      <c r="P875" s="92">
        <f>IFERROR(IF('Company Details'!C881=(VLOOKUP(Transaction!F875,'Customer Details'!$B$3:$D$32,2)),L875*M875/2,0),0)</f>
        <v>0</v>
      </c>
      <c r="Q875" s="89">
        <f t="shared" si="55"/>
        <v>0</v>
      </c>
      <c r="R875" s="90">
        <f t="shared" si="56"/>
        <v>0</v>
      </c>
    </row>
    <row r="876" spans="1:18" x14ac:dyDescent="0.2">
      <c r="A876" s="73" t="str">
        <f t="shared" si="53"/>
        <v>-</v>
      </c>
      <c r="B876" s="73">
        <v>875</v>
      </c>
      <c r="C876" s="121"/>
      <c r="D876" s="9"/>
      <c r="E876" s="10"/>
      <c r="F876" s="11"/>
      <c r="G876" s="9"/>
      <c r="H876" s="86" t="str">
        <f>IFERROR(VLOOKUP(G876,'Service Details'!$D$5:$F$21,2,TRUE),"")</f>
        <v/>
      </c>
      <c r="I876" s="12"/>
      <c r="J876" s="13"/>
      <c r="K876" s="89">
        <f t="shared" si="54"/>
        <v>0</v>
      </c>
      <c r="L876" s="90">
        <v>0</v>
      </c>
      <c r="M876" s="91">
        <f>IFERROR(IF('Company Details'!$C$9="Yes",(VLOOKUP(Transaction!G876,'Service Details'!$D$5:$F$29,3)),0%),0)</f>
        <v>0</v>
      </c>
      <c r="N876" s="89">
        <f>IFERROR(IF('Company Details'!C882=(VLOOKUP(Transaction!F876,'Customer Details'!$B$3:$D$32,2)),0,L876*M876),0)</f>
        <v>0</v>
      </c>
      <c r="O876" s="92">
        <f>IFERROR(IF('Company Details'!C882=(VLOOKUP(Transaction!F876,'Customer Details'!$B$3:$D$32,2)),L876*M876/2,0),0)</f>
        <v>0</v>
      </c>
      <c r="P876" s="92">
        <f>IFERROR(IF('Company Details'!C882=(VLOOKUP(Transaction!F876,'Customer Details'!$B$3:$D$32,2)),L876*M876/2,0),0)</f>
        <v>0</v>
      </c>
      <c r="Q876" s="89">
        <f t="shared" si="55"/>
        <v>0</v>
      </c>
      <c r="R876" s="90">
        <f t="shared" si="56"/>
        <v>0</v>
      </c>
    </row>
    <row r="877" spans="1:18" x14ac:dyDescent="0.2">
      <c r="A877" s="73" t="str">
        <f t="shared" si="53"/>
        <v>-</v>
      </c>
      <c r="B877" s="73">
        <v>876</v>
      </c>
      <c r="C877" s="121"/>
      <c r="D877" s="9"/>
      <c r="E877" s="10"/>
      <c r="F877" s="11"/>
      <c r="G877" s="9"/>
      <c r="H877" s="86" t="str">
        <f>IFERROR(VLOOKUP(G877,'Service Details'!$D$5:$F$21,2,TRUE),"")</f>
        <v/>
      </c>
      <c r="I877" s="12"/>
      <c r="J877" s="13"/>
      <c r="K877" s="89">
        <f t="shared" si="54"/>
        <v>0</v>
      </c>
      <c r="L877" s="90">
        <v>0</v>
      </c>
      <c r="M877" s="91">
        <f>IFERROR(IF('Company Details'!$C$9="Yes",(VLOOKUP(Transaction!G877,'Service Details'!$D$5:$F$29,3)),0%),0)</f>
        <v>0</v>
      </c>
      <c r="N877" s="89">
        <f>IFERROR(IF('Company Details'!C883=(VLOOKUP(Transaction!F877,'Customer Details'!$B$3:$D$32,2)),0,L877*M877),0)</f>
        <v>0</v>
      </c>
      <c r="O877" s="92">
        <f>IFERROR(IF('Company Details'!C883=(VLOOKUP(Transaction!F877,'Customer Details'!$B$3:$D$32,2)),L877*M877/2,0),0)</f>
        <v>0</v>
      </c>
      <c r="P877" s="92">
        <f>IFERROR(IF('Company Details'!C883=(VLOOKUP(Transaction!F877,'Customer Details'!$B$3:$D$32,2)),L877*M877/2,0),0)</f>
        <v>0</v>
      </c>
      <c r="Q877" s="89">
        <f t="shared" si="55"/>
        <v>0</v>
      </c>
      <c r="R877" s="90">
        <f t="shared" si="56"/>
        <v>0</v>
      </c>
    </row>
    <row r="878" spans="1:18" x14ac:dyDescent="0.2">
      <c r="A878" s="73" t="str">
        <f t="shared" si="53"/>
        <v>-</v>
      </c>
      <c r="B878" s="73">
        <v>877</v>
      </c>
      <c r="C878" s="121"/>
      <c r="D878" s="9"/>
      <c r="E878" s="10"/>
      <c r="F878" s="11"/>
      <c r="G878" s="9"/>
      <c r="H878" s="86" t="str">
        <f>IFERROR(VLOOKUP(G878,'Service Details'!$D$5:$F$21,2,TRUE),"")</f>
        <v/>
      </c>
      <c r="I878" s="12"/>
      <c r="J878" s="13"/>
      <c r="K878" s="89">
        <f t="shared" si="54"/>
        <v>0</v>
      </c>
      <c r="L878" s="90">
        <v>0</v>
      </c>
      <c r="M878" s="91">
        <f>IFERROR(IF('Company Details'!$C$9="Yes",(VLOOKUP(Transaction!G878,'Service Details'!$D$5:$F$29,3)),0%),0)</f>
        <v>0</v>
      </c>
      <c r="N878" s="89">
        <f>IFERROR(IF('Company Details'!C884=(VLOOKUP(Transaction!F878,'Customer Details'!$B$3:$D$32,2)),0,L878*M878),0)</f>
        <v>0</v>
      </c>
      <c r="O878" s="92">
        <f>IFERROR(IF('Company Details'!C884=(VLOOKUP(Transaction!F878,'Customer Details'!$B$3:$D$32,2)),L878*M878/2,0),0)</f>
        <v>0</v>
      </c>
      <c r="P878" s="92">
        <f>IFERROR(IF('Company Details'!C884=(VLOOKUP(Transaction!F878,'Customer Details'!$B$3:$D$32,2)),L878*M878/2,0),0)</f>
        <v>0</v>
      </c>
      <c r="Q878" s="89">
        <f t="shared" si="55"/>
        <v>0</v>
      </c>
      <c r="R878" s="90">
        <f t="shared" si="56"/>
        <v>0</v>
      </c>
    </row>
    <row r="879" spans="1:18" x14ac:dyDescent="0.2">
      <c r="A879" s="73" t="str">
        <f t="shared" si="53"/>
        <v>-</v>
      </c>
      <c r="B879" s="73">
        <v>878</v>
      </c>
      <c r="C879" s="121"/>
      <c r="D879" s="9"/>
      <c r="E879" s="10"/>
      <c r="F879" s="11"/>
      <c r="G879" s="9"/>
      <c r="H879" s="86" t="str">
        <f>IFERROR(VLOOKUP(G879,'Service Details'!$D$5:$F$21,2,TRUE),"")</f>
        <v/>
      </c>
      <c r="I879" s="12"/>
      <c r="J879" s="13"/>
      <c r="K879" s="89">
        <f t="shared" si="54"/>
        <v>0</v>
      </c>
      <c r="L879" s="90">
        <v>0</v>
      </c>
      <c r="M879" s="91">
        <f>IFERROR(IF('Company Details'!$C$9="Yes",(VLOOKUP(Transaction!G879,'Service Details'!$D$5:$F$29,3)),0%),0)</f>
        <v>0</v>
      </c>
      <c r="N879" s="89">
        <f>IFERROR(IF('Company Details'!C885=(VLOOKUP(Transaction!F879,'Customer Details'!$B$3:$D$32,2)),0,L879*M879),0)</f>
        <v>0</v>
      </c>
      <c r="O879" s="92">
        <f>IFERROR(IF('Company Details'!C885=(VLOOKUP(Transaction!F879,'Customer Details'!$B$3:$D$32,2)),L879*M879/2,0),0)</f>
        <v>0</v>
      </c>
      <c r="P879" s="92">
        <f>IFERROR(IF('Company Details'!C885=(VLOOKUP(Transaction!F879,'Customer Details'!$B$3:$D$32,2)),L879*M879/2,0),0)</f>
        <v>0</v>
      </c>
      <c r="Q879" s="89">
        <f t="shared" si="55"/>
        <v>0</v>
      </c>
      <c r="R879" s="90">
        <f t="shared" si="56"/>
        <v>0</v>
      </c>
    </row>
    <row r="880" spans="1:18" x14ac:dyDescent="0.2">
      <c r="A880" s="73" t="str">
        <f t="shared" si="53"/>
        <v>-</v>
      </c>
      <c r="B880" s="73">
        <v>879</v>
      </c>
      <c r="C880" s="121"/>
      <c r="D880" s="9"/>
      <c r="E880" s="10"/>
      <c r="F880" s="11"/>
      <c r="G880" s="9"/>
      <c r="H880" s="86" t="str">
        <f>IFERROR(VLOOKUP(G880,'Service Details'!$D$5:$F$21,2,TRUE),"")</f>
        <v/>
      </c>
      <c r="I880" s="12"/>
      <c r="J880" s="13"/>
      <c r="K880" s="89">
        <f t="shared" si="54"/>
        <v>0</v>
      </c>
      <c r="L880" s="90">
        <v>0</v>
      </c>
      <c r="M880" s="91">
        <f>IFERROR(IF('Company Details'!$C$9="Yes",(VLOOKUP(Transaction!G880,'Service Details'!$D$5:$F$29,3)),0%),0)</f>
        <v>0</v>
      </c>
      <c r="N880" s="89">
        <f>IFERROR(IF('Company Details'!C886=(VLOOKUP(Transaction!F880,'Customer Details'!$B$3:$D$32,2)),0,L880*M880),0)</f>
        <v>0</v>
      </c>
      <c r="O880" s="92">
        <f>IFERROR(IF('Company Details'!C886=(VLOOKUP(Transaction!F880,'Customer Details'!$B$3:$D$32,2)),L880*M880/2,0),0)</f>
        <v>0</v>
      </c>
      <c r="P880" s="92">
        <f>IFERROR(IF('Company Details'!C886=(VLOOKUP(Transaction!F880,'Customer Details'!$B$3:$D$32,2)),L880*M880/2,0),0)</f>
        <v>0</v>
      </c>
      <c r="Q880" s="89">
        <f t="shared" si="55"/>
        <v>0</v>
      </c>
      <c r="R880" s="90">
        <f t="shared" si="56"/>
        <v>0</v>
      </c>
    </row>
    <row r="881" spans="1:18" x14ac:dyDescent="0.2">
      <c r="A881" s="73" t="str">
        <f t="shared" si="53"/>
        <v>-</v>
      </c>
      <c r="B881" s="73">
        <v>880</v>
      </c>
      <c r="C881" s="121"/>
      <c r="D881" s="9"/>
      <c r="E881" s="10"/>
      <c r="F881" s="11"/>
      <c r="G881" s="9"/>
      <c r="H881" s="86" t="str">
        <f>IFERROR(VLOOKUP(G881,'Service Details'!$D$5:$F$21,2,TRUE),"")</f>
        <v/>
      </c>
      <c r="I881" s="12"/>
      <c r="J881" s="13"/>
      <c r="K881" s="89">
        <f t="shared" si="54"/>
        <v>0</v>
      </c>
      <c r="L881" s="90">
        <v>0</v>
      </c>
      <c r="M881" s="91">
        <f>IFERROR(IF('Company Details'!$C$9="Yes",(VLOOKUP(Transaction!G881,'Service Details'!$D$5:$F$29,3)),0%),0)</f>
        <v>0</v>
      </c>
      <c r="N881" s="89">
        <f>IFERROR(IF('Company Details'!C887=(VLOOKUP(Transaction!F881,'Customer Details'!$B$3:$D$32,2)),0,L881*M881),0)</f>
        <v>0</v>
      </c>
      <c r="O881" s="92">
        <f>IFERROR(IF('Company Details'!C887=(VLOOKUP(Transaction!F881,'Customer Details'!$B$3:$D$32,2)),L881*M881/2,0),0)</f>
        <v>0</v>
      </c>
      <c r="P881" s="92">
        <f>IFERROR(IF('Company Details'!C887=(VLOOKUP(Transaction!F881,'Customer Details'!$B$3:$D$32,2)),L881*M881/2,0),0)</f>
        <v>0</v>
      </c>
      <c r="Q881" s="89">
        <f t="shared" si="55"/>
        <v>0</v>
      </c>
      <c r="R881" s="90">
        <f t="shared" si="56"/>
        <v>0</v>
      </c>
    </row>
    <row r="882" spans="1:18" x14ac:dyDescent="0.2">
      <c r="A882" s="73" t="str">
        <f t="shared" si="53"/>
        <v>-</v>
      </c>
      <c r="B882" s="73">
        <v>881</v>
      </c>
      <c r="C882" s="121"/>
      <c r="D882" s="9"/>
      <c r="E882" s="10"/>
      <c r="F882" s="11"/>
      <c r="G882" s="9"/>
      <c r="H882" s="86" t="str">
        <f>IFERROR(VLOOKUP(G882,'Service Details'!$D$5:$F$21,2,TRUE),"")</f>
        <v/>
      </c>
      <c r="I882" s="12"/>
      <c r="J882" s="13"/>
      <c r="K882" s="89">
        <f t="shared" si="54"/>
        <v>0</v>
      </c>
      <c r="L882" s="90">
        <v>0</v>
      </c>
      <c r="M882" s="91">
        <f>IFERROR(IF('Company Details'!$C$9="Yes",(VLOOKUP(Transaction!G882,'Service Details'!$D$5:$F$29,3)),0%),0)</f>
        <v>0</v>
      </c>
      <c r="N882" s="89">
        <f>IFERROR(IF('Company Details'!C888=(VLOOKUP(Transaction!F882,'Customer Details'!$B$3:$D$32,2)),0,L882*M882),0)</f>
        <v>0</v>
      </c>
      <c r="O882" s="92">
        <f>IFERROR(IF('Company Details'!C888=(VLOOKUP(Transaction!F882,'Customer Details'!$B$3:$D$32,2)),L882*M882/2,0),0)</f>
        <v>0</v>
      </c>
      <c r="P882" s="92">
        <f>IFERROR(IF('Company Details'!C888=(VLOOKUP(Transaction!F882,'Customer Details'!$B$3:$D$32,2)),L882*M882/2,0),0)</f>
        <v>0</v>
      </c>
      <c r="Q882" s="89">
        <f t="shared" si="55"/>
        <v>0</v>
      </c>
      <c r="R882" s="90">
        <f t="shared" si="56"/>
        <v>0</v>
      </c>
    </row>
    <row r="883" spans="1:18" x14ac:dyDescent="0.2">
      <c r="A883" s="73" t="str">
        <f t="shared" si="53"/>
        <v>-</v>
      </c>
      <c r="B883" s="73">
        <v>882</v>
      </c>
      <c r="C883" s="121"/>
      <c r="D883" s="9"/>
      <c r="E883" s="10"/>
      <c r="F883" s="11"/>
      <c r="G883" s="9"/>
      <c r="H883" s="86" t="str">
        <f>IFERROR(VLOOKUP(G883,'Service Details'!$D$5:$F$21,2,TRUE),"")</f>
        <v/>
      </c>
      <c r="I883" s="12"/>
      <c r="J883" s="13"/>
      <c r="K883" s="89">
        <f t="shared" si="54"/>
        <v>0</v>
      </c>
      <c r="L883" s="90">
        <v>0</v>
      </c>
      <c r="M883" s="91">
        <f>IFERROR(IF('Company Details'!$C$9="Yes",(VLOOKUP(Transaction!G883,'Service Details'!$D$5:$F$29,3)),0%),0)</f>
        <v>0</v>
      </c>
      <c r="N883" s="89">
        <f>IFERROR(IF('Company Details'!C889=(VLOOKUP(Transaction!F883,'Customer Details'!$B$3:$D$32,2)),0,L883*M883),0)</f>
        <v>0</v>
      </c>
      <c r="O883" s="92">
        <f>IFERROR(IF('Company Details'!C889=(VLOOKUP(Transaction!F883,'Customer Details'!$B$3:$D$32,2)),L883*M883/2,0),0)</f>
        <v>0</v>
      </c>
      <c r="P883" s="92">
        <f>IFERROR(IF('Company Details'!C889=(VLOOKUP(Transaction!F883,'Customer Details'!$B$3:$D$32,2)),L883*M883/2,0),0)</f>
        <v>0</v>
      </c>
      <c r="Q883" s="89">
        <f t="shared" si="55"/>
        <v>0</v>
      </c>
      <c r="R883" s="90">
        <f t="shared" si="56"/>
        <v>0</v>
      </c>
    </row>
    <row r="884" spans="1:18" x14ac:dyDescent="0.2">
      <c r="A884" s="73" t="str">
        <f t="shared" si="53"/>
        <v>-</v>
      </c>
      <c r="B884" s="73">
        <v>883</v>
      </c>
      <c r="C884" s="121"/>
      <c r="D884" s="9"/>
      <c r="E884" s="10"/>
      <c r="F884" s="11"/>
      <c r="G884" s="9"/>
      <c r="H884" s="86" t="str">
        <f>IFERROR(VLOOKUP(G884,'Service Details'!$D$5:$F$21,2,TRUE),"")</f>
        <v/>
      </c>
      <c r="I884" s="12"/>
      <c r="J884" s="13"/>
      <c r="K884" s="89">
        <f t="shared" si="54"/>
        <v>0</v>
      </c>
      <c r="L884" s="90">
        <v>0</v>
      </c>
      <c r="M884" s="91">
        <f>IFERROR(IF('Company Details'!$C$9="Yes",(VLOOKUP(Transaction!G884,'Service Details'!$D$5:$F$29,3)),0%),0)</f>
        <v>0</v>
      </c>
      <c r="N884" s="89">
        <f>IFERROR(IF('Company Details'!C890=(VLOOKUP(Transaction!F884,'Customer Details'!$B$3:$D$32,2)),0,L884*M884),0)</f>
        <v>0</v>
      </c>
      <c r="O884" s="92">
        <f>IFERROR(IF('Company Details'!C890=(VLOOKUP(Transaction!F884,'Customer Details'!$B$3:$D$32,2)),L884*M884/2,0),0)</f>
        <v>0</v>
      </c>
      <c r="P884" s="92">
        <f>IFERROR(IF('Company Details'!C890=(VLOOKUP(Transaction!F884,'Customer Details'!$B$3:$D$32,2)),L884*M884/2,0),0)</f>
        <v>0</v>
      </c>
      <c r="Q884" s="89">
        <f t="shared" si="55"/>
        <v>0</v>
      </c>
      <c r="R884" s="90">
        <f t="shared" si="56"/>
        <v>0</v>
      </c>
    </row>
    <row r="885" spans="1:18" x14ac:dyDescent="0.2">
      <c r="A885" s="73" t="str">
        <f t="shared" si="53"/>
        <v>-</v>
      </c>
      <c r="B885" s="73">
        <v>884</v>
      </c>
      <c r="C885" s="121"/>
      <c r="D885" s="9"/>
      <c r="E885" s="10"/>
      <c r="F885" s="11"/>
      <c r="G885" s="9"/>
      <c r="H885" s="86" t="str">
        <f>IFERROR(VLOOKUP(G885,'Service Details'!$D$5:$F$21,2,TRUE),"")</f>
        <v/>
      </c>
      <c r="I885" s="12"/>
      <c r="J885" s="13"/>
      <c r="K885" s="89">
        <f t="shared" si="54"/>
        <v>0</v>
      </c>
      <c r="L885" s="90">
        <v>0</v>
      </c>
      <c r="M885" s="91">
        <f>IFERROR(IF('Company Details'!$C$9="Yes",(VLOOKUP(Transaction!G885,'Service Details'!$D$5:$F$29,3)),0%),0)</f>
        <v>0</v>
      </c>
      <c r="N885" s="89">
        <f>IFERROR(IF('Company Details'!C891=(VLOOKUP(Transaction!F885,'Customer Details'!$B$3:$D$32,2)),0,L885*M885),0)</f>
        <v>0</v>
      </c>
      <c r="O885" s="92">
        <f>IFERROR(IF('Company Details'!C891=(VLOOKUP(Transaction!F885,'Customer Details'!$B$3:$D$32,2)),L885*M885/2,0),0)</f>
        <v>0</v>
      </c>
      <c r="P885" s="92">
        <f>IFERROR(IF('Company Details'!C891=(VLOOKUP(Transaction!F885,'Customer Details'!$B$3:$D$32,2)),L885*M885/2,0),0)</f>
        <v>0</v>
      </c>
      <c r="Q885" s="89">
        <f t="shared" si="55"/>
        <v>0</v>
      </c>
      <c r="R885" s="90">
        <f t="shared" si="56"/>
        <v>0</v>
      </c>
    </row>
    <row r="886" spans="1:18" x14ac:dyDescent="0.2">
      <c r="A886" s="73" t="str">
        <f t="shared" si="53"/>
        <v>-</v>
      </c>
      <c r="B886" s="73">
        <v>885</v>
      </c>
      <c r="C886" s="121"/>
      <c r="D886" s="9"/>
      <c r="E886" s="10"/>
      <c r="F886" s="11"/>
      <c r="G886" s="9"/>
      <c r="H886" s="86" t="str">
        <f>IFERROR(VLOOKUP(G886,'Service Details'!$D$5:$F$21,2,TRUE),"")</f>
        <v/>
      </c>
      <c r="I886" s="12"/>
      <c r="J886" s="13"/>
      <c r="K886" s="89">
        <f t="shared" si="54"/>
        <v>0</v>
      </c>
      <c r="L886" s="90">
        <v>0</v>
      </c>
      <c r="M886" s="91">
        <f>IFERROR(IF('Company Details'!$C$9="Yes",(VLOOKUP(Transaction!G886,'Service Details'!$D$5:$F$29,3)),0%),0)</f>
        <v>0</v>
      </c>
      <c r="N886" s="89">
        <f>IFERROR(IF('Company Details'!C892=(VLOOKUP(Transaction!F886,'Customer Details'!$B$3:$D$32,2)),0,L886*M886),0)</f>
        <v>0</v>
      </c>
      <c r="O886" s="92">
        <f>IFERROR(IF('Company Details'!C892=(VLOOKUP(Transaction!F886,'Customer Details'!$B$3:$D$32,2)),L886*M886/2,0),0)</f>
        <v>0</v>
      </c>
      <c r="P886" s="92">
        <f>IFERROR(IF('Company Details'!C892=(VLOOKUP(Transaction!F886,'Customer Details'!$B$3:$D$32,2)),L886*M886/2,0),0)</f>
        <v>0</v>
      </c>
      <c r="Q886" s="89">
        <f t="shared" si="55"/>
        <v>0</v>
      </c>
      <c r="R886" s="90">
        <f t="shared" si="56"/>
        <v>0</v>
      </c>
    </row>
    <row r="887" spans="1:18" x14ac:dyDescent="0.2">
      <c r="A887" s="73" t="str">
        <f t="shared" si="53"/>
        <v>-</v>
      </c>
      <c r="B887" s="73">
        <v>886</v>
      </c>
      <c r="C887" s="121"/>
      <c r="D887" s="9"/>
      <c r="E887" s="10"/>
      <c r="F887" s="11"/>
      <c r="G887" s="9"/>
      <c r="H887" s="86" t="str">
        <f>IFERROR(VLOOKUP(G887,'Service Details'!$D$5:$F$21,2,TRUE),"")</f>
        <v/>
      </c>
      <c r="I887" s="12"/>
      <c r="J887" s="13"/>
      <c r="K887" s="89">
        <f t="shared" si="54"/>
        <v>0</v>
      </c>
      <c r="L887" s="90">
        <v>0</v>
      </c>
      <c r="M887" s="91">
        <f>IFERROR(IF('Company Details'!$C$9="Yes",(VLOOKUP(Transaction!G887,'Service Details'!$D$5:$F$29,3)),0%),0)</f>
        <v>0</v>
      </c>
      <c r="N887" s="89">
        <f>IFERROR(IF('Company Details'!C893=(VLOOKUP(Transaction!F887,'Customer Details'!$B$3:$D$32,2)),0,L887*M887),0)</f>
        <v>0</v>
      </c>
      <c r="O887" s="92">
        <f>IFERROR(IF('Company Details'!C893=(VLOOKUP(Transaction!F887,'Customer Details'!$B$3:$D$32,2)),L887*M887/2,0),0)</f>
        <v>0</v>
      </c>
      <c r="P887" s="92">
        <f>IFERROR(IF('Company Details'!C893=(VLOOKUP(Transaction!F887,'Customer Details'!$B$3:$D$32,2)),L887*M887/2,0),0)</f>
        <v>0</v>
      </c>
      <c r="Q887" s="89">
        <f t="shared" si="55"/>
        <v>0</v>
      </c>
      <c r="R887" s="90">
        <f t="shared" si="56"/>
        <v>0</v>
      </c>
    </row>
    <row r="888" spans="1:18" x14ac:dyDescent="0.2">
      <c r="A888" s="73" t="str">
        <f t="shared" si="53"/>
        <v>-</v>
      </c>
      <c r="B888" s="73">
        <v>887</v>
      </c>
      <c r="C888" s="121"/>
      <c r="D888" s="9"/>
      <c r="E888" s="10"/>
      <c r="F888" s="11"/>
      <c r="G888" s="9"/>
      <c r="H888" s="86" t="str">
        <f>IFERROR(VLOOKUP(G888,'Service Details'!$D$5:$F$21,2,TRUE),"")</f>
        <v/>
      </c>
      <c r="I888" s="12"/>
      <c r="J888" s="13"/>
      <c r="K888" s="89">
        <f t="shared" si="54"/>
        <v>0</v>
      </c>
      <c r="L888" s="90">
        <v>0</v>
      </c>
      <c r="M888" s="91">
        <f>IFERROR(IF('Company Details'!$C$9="Yes",(VLOOKUP(Transaction!G888,'Service Details'!$D$5:$F$29,3)),0%),0)</f>
        <v>0</v>
      </c>
      <c r="N888" s="89">
        <f>IFERROR(IF('Company Details'!C894=(VLOOKUP(Transaction!F888,'Customer Details'!$B$3:$D$32,2)),0,L888*M888),0)</f>
        <v>0</v>
      </c>
      <c r="O888" s="92">
        <f>IFERROR(IF('Company Details'!C894=(VLOOKUP(Transaction!F888,'Customer Details'!$B$3:$D$32,2)),L888*M888/2,0),0)</f>
        <v>0</v>
      </c>
      <c r="P888" s="92">
        <f>IFERROR(IF('Company Details'!C894=(VLOOKUP(Transaction!F888,'Customer Details'!$B$3:$D$32,2)),L888*M888/2,0),0)</f>
        <v>0</v>
      </c>
      <c r="Q888" s="89">
        <f t="shared" si="55"/>
        <v>0</v>
      </c>
      <c r="R888" s="90">
        <f t="shared" si="56"/>
        <v>0</v>
      </c>
    </row>
    <row r="889" spans="1:18" x14ac:dyDescent="0.2">
      <c r="A889" s="73" t="str">
        <f t="shared" si="53"/>
        <v>-</v>
      </c>
      <c r="B889" s="73">
        <v>888</v>
      </c>
      <c r="C889" s="121"/>
      <c r="D889" s="9"/>
      <c r="E889" s="10"/>
      <c r="F889" s="11"/>
      <c r="G889" s="9"/>
      <c r="H889" s="86" t="str">
        <f>IFERROR(VLOOKUP(G889,'Service Details'!$D$5:$F$21,2,TRUE),"")</f>
        <v/>
      </c>
      <c r="I889" s="12"/>
      <c r="J889" s="13"/>
      <c r="K889" s="89">
        <f t="shared" si="54"/>
        <v>0</v>
      </c>
      <c r="L889" s="90">
        <v>0</v>
      </c>
      <c r="M889" s="91">
        <f>IFERROR(IF('Company Details'!$C$9="Yes",(VLOOKUP(Transaction!G889,'Service Details'!$D$5:$F$29,3)),0%),0)</f>
        <v>0</v>
      </c>
      <c r="N889" s="89">
        <f>IFERROR(IF('Company Details'!C895=(VLOOKUP(Transaction!F889,'Customer Details'!$B$3:$D$32,2)),0,L889*M889),0)</f>
        <v>0</v>
      </c>
      <c r="O889" s="92">
        <f>IFERROR(IF('Company Details'!C895=(VLOOKUP(Transaction!F889,'Customer Details'!$B$3:$D$32,2)),L889*M889/2,0),0)</f>
        <v>0</v>
      </c>
      <c r="P889" s="92">
        <f>IFERROR(IF('Company Details'!C895=(VLOOKUP(Transaction!F889,'Customer Details'!$B$3:$D$32,2)),L889*M889/2,0),0)</f>
        <v>0</v>
      </c>
      <c r="Q889" s="89">
        <f t="shared" si="55"/>
        <v>0</v>
      </c>
      <c r="R889" s="90">
        <f t="shared" si="56"/>
        <v>0</v>
      </c>
    </row>
    <row r="890" spans="1:18" x14ac:dyDescent="0.2">
      <c r="A890" s="73" t="str">
        <f t="shared" si="53"/>
        <v>-</v>
      </c>
      <c r="B890" s="73">
        <v>889</v>
      </c>
      <c r="C890" s="121"/>
      <c r="D890" s="9"/>
      <c r="E890" s="10"/>
      <c r="F890" s="11"/>
      <c r="G890" s="9"/>
      <c r="H890" s="86" t="str">
        <f>IFERROR(VLOOKUP(G890,'Service Details'!$D$5:$F$21,2,TRUE),"")</f>
        <v/>
      </c>
      <c r="I890" s="12"/>
      <c r="J890" s="13"/>
      <c r="K890" s="89">
        <f t="shared" si="54"/>
        <v>0</v>
      </c>
      <c r="L890" s="90">
        <v>0</v>
      </c>
      <c r="M890" s="91">
        <f>IFERROR(IF('Company Details'!$C$9="Yes",(VLOOKUP(Transaction!G890,'Service Details'!$D$5:$F$29,3)),0%),0)</f>
        <v>0</v>
      </c>
      <c r="N890" s="89">
        <f>IFERROR(IF('Company Details'!C896=(VLOOKUP(Transaction!F890,'Customer Details'!$B$3:$D$32,2)),0,L890*M890),0)</f>
        <v>0</v>
      </c>
      <c r="O890" s="92">
        <f>IFERROR(IF('Company Details'!C896=(VLOOKUP(Transaction!F890,'Customer Details'!$B$3:$D$32,2)),L890*M890/2,0),0)</f>
        <v>0</v>
      </c>
      <c r="P890" s="92">
        <f>IFERROR(IF('Company Details'!C896=(VLOOKUP(Transaction!F890,'Customer Details'!$B$3:$D$32,2)),L890*M890/2,0),0)</f>
        <v>0</v>
      </c>
      <c r="Q890" s="89">
        <f t="shared" si="55"/>
        <v>0</v>
      </c>
      <c r="R890" s="90">
        <f t="shared" si="56"/>
        <v>0</v>
      </c>
    </row>
    <row r="891" spans="1:18" x14ac:dyDescent="0.2">
      <c r="A891" s="73" t="str">
        <f t="shared" si="53"/>
        <v>-</v>
      </c>
      <c r="B891" s="73">
        <v>890</v>
      </c>
      <c r="C891" s="121"/>
      <c r="D891" s="9"/>
      <c r="E891" s="10"/>
      <c r="F891" s="11"/>
      <c r="G891" s="9"/>
      <c r="H891" s="86" t="str">
        <f>IFERROR(VLOOKUP(G891,'Service Details'!$D$5:$F$21,2,TRUE),"")</f>
        <v/>
      </c>
      <c r="I891" s="12"/>
      <c r="J891" s="13"/>
      <c r="K891" s="89">
        <f t="shared" si="54"/>
        <v>0</v>
      </c>
      <c r="L891" s="90">
        <v>0</v>
      </c>
      <c r="M891" s="91">
        <f>IFERROR(IF('Company Details'!$C$9="Yes",(VLOOKUP(Transaction!G891,'Service Details'!$D$5:$F$29,3)),0%),0)</f>
        <v>0</v>
      </c>
      <c r="N891" s="89">
        <f>IFERROR(IF('Company Details'!C897=(VLOOKUP(Transaction!F891,'Customer Details'!$B$3:$D$32,2)),0,L891*M891),0)</f>
        <v>0</v>
      </c>
      <c r="O891" s="92">
        <f>IFERROR(IF('Company Details'!C897=(VLOOKUP(Transaction!F891,'Customer Details'!$B$3:$D$32,2)),L891*M891/2,0),0)</f>
        <v>0</v>
      </c>
      <c r="P891" s="92">
        <f>IFERROR(IF('Company Details'!C897=(VLOOKUP(Transaction!F891,'Customer Details'!$B$3:$D$32,2)),L891*M891/2,0),0)</f>
        <v>0</v>
      </c>
      <c r="Q891" s="89">
        <f t="shared" si="55"/>
        <v>0</v>
      </c>
      <c r="R891" s="90">
        <f t="shared" si="56"/>
        <v>0</v>
      </c>
    </row>
    <row r="892" spans="1:18" x14ac:dyDescent="0.2">
      <c r="A892" s="73" t="str">
        <f t="shared" si="53"/>
        <v>-</v>
      </c>
      <c r="B892" s="73">
        <v>891</v>
      </c>
      <c r="C892" s="121"/>
      <c r="D892" s="9"/>
      <c r="E892" s="10"/>
      <c r="F892" s="11"/>
      <c r="G892" s="9"/>
      <c r="H892" s="86" t="str">
        <f>IFERROR(VLOOKUP(G892,'Service Details'!$D$5:$F$21,2,TRUE),"")</f>
        <v/>
      </c>
      <c r="I892" s="12"/>
      <c r="J892" s="13"/>
      <c r="K892" s="89">
        <f t="shared" si="54"/>
        <v>0</v>
      </c>
      <c r="L892" s="90">
        <v>0</v>
      </c>
      <c r="M892" s="91">
        <f>IFERROR(IF('Company Details'!$C$9="Yes",(VLOOKUP(Transaction!G892,'Service Details'!$D$5:$F$29,3)),0%),0)</f>
        <v>0</v>
      </c>
      <c r="N892" s="89">
        <f>IFERROR(IF('Company Details'!C898=(VLOOKUP(Transaction!F892,'Customer Details'!$B$3:$D$32,2)),0,L892*M892),0)</f>
        <v>0</v>
      </c>
      <c r="O892" s="92">
        <f>IFERROR(IF('Company Details'!C898=(VLOOKUP(Transaction!F892,'Customer Details'!$B$3:$D$32,2)),L892*M892/2,0),0)</f>
        <v>0</v>
      </c>
      <c r="P892" s="92">
        <f>IFERROR(IF('Company Details'!C898=(VLOOKUP(Transaction!F892,'Customer Details'!$B$3:$D$32,2)),L892*M892/2,0),0)</f>
        <v>0</v>
      </c>
      <c r="Q892" s="89">
        <f t="shared" si="55"/>
        <v>0</v>
      </c>
      <c r="R892" s="90">
        <f t="shared" si="56"/>
        <v>0</v>
      </c>
    </row>
    <row r="893" spans="1:18" x14ac:dyDescent="0.2">
      <c r="A893" s="73" t="str">
        <f t="shared" si="53"/>
        <v>-</v>
      </c>
      <c r="B893" s="73">
        <v>892</v>
      </c>
      <c r="C893" s="121"/>
      <c r="D893" s="9"/>
      <c r="E893" s="10"/>
      <c r="F893" s="11"/>
      <c r="G893" s="9"/>
      <c r="H893" s="86" t="str">
        <f>IFERROR(VLOOKUP(G893,'Service Details'!$D$5:$F$21,2,TRUE),"")</f>
        <v/>
      </c>
      <c r="I893" s="12"/>
      <c r="J893" s="13"/>
      <c r="K893" s="89">
        <f t="shared" si="54"/>
        <v>0</v>
      </c>
      <c r="L893" s="90">
        <v>0</v>
      </c>
      <c r="M893" s="91">
        <f>IFERROR(IF('Company Details'!$C$9="Yes",(VLOOKUP(Transaction!G893,'Service Details'!$D$5:$F$29,3)),0%),0)</f>
        <v>0</v>
      </c>
      <c r="N893" s="89">
        <f>IFERROR(IF('Company Details'!C899=(VLOOKUP(Transaction!F893,'Customer Details'!$B$3:$D$32,2)),0,L893*M893),0)</f>
        <v>0</v>
      </c>
      <c r="O893" s="92">
        <f>IFERROR(IF('Company Details'!C899=(VLOOKUP(Transaction!F893,'Customer Details'!$B$3:$D$32,2)),L893*M893/2,0),0)</f>
        <v>0</v>
      </c>
      <c r="P893" s="92">
        <f>IFERROR(IF('Company Details'!C899=(VLOOKUP(Transaction!F893,'Customer Details'!$B$3:$D$32,2)),L893*M893/2,0),0)</f>
        <v>0</v>
      </c>
      <c r="Q893" s="89">
        <f t="shared" si="55"/>
        <v>0</v>
      </c>
      <c r="R893" s="90">
        <f t="shared" si="56"/>
        <v>0</v>
      </c>
    </row>
    <row r="894" spans="1:18" x14ac:dyDescent="0.2">
      <c r="A894" s="73" t="str">
        <f t="shared" si="53"/>
        <v>-</v>
      </c>
      <c r="B894" s="73">
        <v>893</v>
      </c>
      <c r="C894" s="121"/>
      <c r="D894" s="9"/>
      <c r="E894" s="10"/>
      <c r="F894" s="11"/>
      <c r="G894" s="9"/>
      <c r="H894" s="86" t="str">
        <f>IFERROR(VLOOKUP(G894,'Service Details'!$D$5:$F$21,2,TRUE),"")</f>
        <v/>
      </c>
      <c r="I894" s="12"/>
      <c r="J894" s="13"/>
      <c r="K894" s="89">
        <f t="shared" si="54"/>
        <v>0</v>
      </c>
      <c r="L894" s="90">
        <v>0</v>
      </c>
      <c r="M894" s="91">
        <f>IFERROR(IF('Company Details'!$C$9="Yes",(VLOOKUP(Transaction!G894,'Service Details'!$D$5:$F$29,3)),0%),0)</f>
        <v>0</v>
      </c>
      <c r="N894" s="89">
        <f>IFERROR(IF('Company Details'!C900=(VLOOKUP(Transaction!F894,'Customer Details'!$B$3:$D$32,2)),0,L894*M894),0)</f>
        <v>0</v>
      </c>
      <c r="O894" s="92">
        <f>IFERROR(IF('Company Details'!C900=(VLOOKUP(Transaction!F894,'Customer Details'!$B$3:$D$32,2)),L894*M894/2,0),0)</f>
        <v>0</v>
      </c>
      <c r="P894" s="92">
        <f>IFERROR(IF('Company Details'!C900=(VLOOKUP(Transaction!F894,'Customer Details'!$B$3:$D$32,2)),L894*M894/2,0),0)</f>
        <v>0</v>
      </c>
      <c r="Q894" s="89">
        <f t="shared" si="55"/>
        <v>0</v>
      </c>
      <c r="R894" s="90">
        <f t="shared" si="56"/>
        <v>0</v>
      </c>
    </row>
    <row r="895" spans="1:18" x14ac:dyDescent="0.2">
      <c r="A895" s="73" t="str">
        <f t="shared" si="53"/>
        <v>-</v>
      </c>
      <c r="B895" s="73">
        <v>894</v>
      </c>
      <c r="C895" s="121"/>
      <c r="D895" s="9"/>
      <c r="E895" s="10"/>
      <c r="F895" s="11"/>
      <c r="G895" s="9"/>
      <c r="H895" s="86" t="str">
        <f>IFERROR(VLOOKUP(G895,'Service Details'!$D$5:$F$21,2,TRUE),"")</f>
        <v/>
      </c>
      <c r="I895" s="12"/>
      <c r="J895" s="13"/>
      <c r="K895" s="89">
        <f t="shared" si="54"/>
        <v>0</v>
      </c>
      <c r="L895" s="90">
        <v>0</v>
      </c>
      <c r="M895" s="91">
        <f>IFERROR(IF('Company Details'!$C$9="Yes",(VLOOKUP(Transaction!G895,'Service Details'!$D$5:$F$29,3)),0%),0)</f>
        <v>0</v>
      </c>
      <c r="N895" s="89">
        <f>IFERROR(IF('Company Details'!C901=(VLOOKUP(Transaction!F895,'Customer Details'!$B$3:$D$32,2)),0,L895*M895),0)</f>
        <v>0</v>
      </c>
      <c r="O895" s="92">
        <f>IFERROR(IF('Company Details'!C901=(VLOOKUP(Transaction!F895,'Customer Details'!$B$3:$D$32,2)),L895*M895/2,0),0)</f>
        <v>0</v>
      </c>
      <c r="P895" s="92">
        <f>IFERROR(IF('Company Details'!C901=(VLOOKUP(Transaction!F895,'Customer Details'!$B$3:$D$32,2)),L895*M895/2,0),0)</f>
        <v>0</v>
      </c>
      <c r="Q895" s="89">
        <f t="shared" si="55"/>
        <v>0</v>
      </c>
      <c r="R895" s="90">
        <f t="shared" si="56"/>
        <v>0</v>
      </c>
    </row>
    <row r="896" spans="1:18" x14ac:dyDescent="0.2">
      <c r="A896" s="73" t="str">
        <f t="shared" si="53"/>
        <v>-</v>
      </c>
      <c r="B896" s="73">
        <v>895</v>
      </c>
      <c r="C896" s="121"/>
      <c r="D896" s="9"/>
      <c r="E896" s="10"/>
      <c r="F896" s="11"/>
      <c r="G896" s="9"/>
      <c r="H896" s="86" t="str">
        <f>IFERROR(VLOOKUP(G896,'Service Details'!$D$5:$F$21,2,TRUE),"")</f>
        <v/>
      </c>
      <c r="I896" s="12"/>
      <c r="J896" s="13"/>
      <c r="K896" s="89">
        <f t="shared" si="54"/>
        <v>0</v>
      </c>
      <c r="L896" s="90">
        <v>0</v>
      </c>
      <c r="M896" s="91">
        <f>IFERROR(IF('Company Details'!$C$9="Yes",(VLOOKUP(Transaction!G896,'Service Details'!$D$5:$F$29,3)),0%),0)</f>
        <v>0</v>
      </c>
      <c r="N896" s="89">
        <f>IFERROR(IF('Company Details'!C902=(VLOOKUP(Transaction!F896,'Customer Details'!$B$3:$D$32,2)),0,L896*M896),0)</f>
        <v>0</v>
      </c>
      <c r="O896" s="92">
        <f>IFERROR(IF('Company Details'!C902=(VLOOKUP(Transaction!F896,'Customer Details'!$B$3:$D$32,2)),L896*M896/2,0),0)</f>
        <v>0</v>
      </c>
      <c r="P896" s="92">
        <f>IFERROR(IF('Company Details'!C902=(VLOOKUP(Transaction!F896,'Customer Details'!$B$3:$D$32,2)),L896*M896/2,0),0)</f>
        <v>0</v>
      </c>
      <c r="Q896" s="89">
        <f t="shared" si="55"/>
        <v>0</v>
      </c>
      <c r="R896" s="90">
        <f t="shared" si="56"/>
        <v>0</v>
      </c>
    </row>
    <row r="897" spans="1:18" x14ac:dyDescent="0.2">
      <c r="A897" s="73" t="str">
        <f t="shared" si="53"/>
        <v>-</v>
      </c>
      <c r="B897" s="73">
        <v>896</v>
      </c>
      <c r="C897" s="121"/>
      <c r="D897" s="9"/>
      <c r="E897" s="10"/>
      <c r="F897" s="11"/>
      <c r="G897" s="9"/>
      <c r="H897" s="86" t="str">
        <f>IFERROR(VLOOKUP(G897,'Service Details'!$D$5:$F$21,2,TRUE),"")</f>
        <v/>
      </c>
      <c r="I897" s="12"/>
      <c r="J897" s="13"/>
      <c r="K897" s="89">
        <f t="shared" si="54"/>
        <v>0</v>
      </c>
      <c r="L897" s="90">
        <v>0</v>
      </c>
      <c r="M897" s="91">
        <f>IFERROR(IF('Company Details'!$C$9="Yes",(VLOOKUP(Transaction!G897,'Service Details'!$D$5:$F$29,3)),0%),0)</f>
        <v>0</v>
      </c>
      <c r="N897" s="89">
        <f>IFERROR(IF('Company Details'!C903=(VLOOKUP(Transaction!F897,'Customer Details'!$B$3:$D$32,2)),0,L897*M897),0)</f>
        <v>0</v>
      </c>
      <c r="O897" s="92">
        <f>IFERROR(IF('Company Details'!C903=(VLOOKUP(Transaction!F897,'Customer Details'!$B$3:$D$32,2)),L897*M897/2,0),0)</f>
        <v>0</v>
      </c>
      <c r="P897" s="92">
        <f>IFERROR(IF('Company Details'!C903=(VLOOKUP(Transaction!F897,'Customer Details'!$B$3:$D$32,2)),L897*M897/2,0),0)</f>
        <v>0</v>
      </c>
      <c r="Q897" s="89">
        <f t="shared" si="55"/>
        <v>0</v>
      </c>
      <c r="R897" s="90">
        <f t="shared" si="56"/>
        <v>0</v>
      </c>
    </row>
    <row r="898" spans="1:18" x14ac:dyDescent="0.2">
      <c r="A898" s="73" t="str">
        <f t="shared" ref="A898:A961" si="57">C898&amp;"-"&amp;D898</f>
        <v>-</v>
      </c>
      <c r="B898" s="73">
        <v>897</v>
      </c>
      <c r="C898" s="121"/>
      <c r="D898" s="9"/>
      <c r="E898" s="10"/>
      <c r="F898" s="11"/>
      <c r="G898" s="9"/>
      <c r="H898" s="86" t="str">
        <f>IFERROR(VLOOKUP(G898,'Service Details'!$D$5:$F$21,2,TRUE),"")</f>
        <v/>
      </c>
      <c r="I898" s="12"/>
      <c r="J898" s="13"/>
      <c r="K898" s="89">
        <f t="shared" si="54"/>
        <v>0</v>
      </c>
      <c r="L898" s="90">
        <v>0</v>
      </c>
      <c r="M898" s="91">
        <f>IFERROR(IF('Company Details'!$C$9="Yes",(VLOOKUP(Transaction!G898,'Service Details'!$D$5:$F$29,3)),0%),0)</f>
        <v>0</v>
      </c>
      <c r="N898" s="89">
        <f>IFERROR(IF('Company Details'!C904=(VLOOKUP(Transaction!F898,'Customer Details'!$B$3:$D$32,2)),0,L898*M898),0)</f>
        <v>0</v>
      </c>
      <c r="O898" s="92">
        <f>IFERROR(IF('Company Details'!C904=(VLOOKUP(Transaction!F898,'Customer Details'!$B$3:$D$32,2)),L898*M898/2,0),0)</f>
        <v>0</v>
      </c>
      <c r="P898" s="92">
        <f>IFERROR(IF('Company Details'!C904=(VLOOKUP(Transaction!F898,'Customer Details'!$B$3:$D$32,2)),L898*M898/2,0),0)</f>
        <v>0</v>
      </c>
      <c r="Q898" s="89">
        <f t="shared" si="55"/>
        <v>0</v>
      </c>
      <c r="R898" s="90">
        <f t="shared" si="56"/>
        <v>0</v>
      </c>
    </row>
    <row r="899" spans="1:18" x14ac:dyDescent="0.2">
      <c r="A899" s="73" t="str">
        <f t="shared" si="57"/>
        <v>-</v>
      </c>
      <c r="B899" s="73">
        <v>898</v>
      </c>
      <c r="C899" s="121"/>
      <c r="D899" s="9"/>
      <c r="E899" s="10"/>
      <c r="F899" s="11"/>
      <c r="G899" s="9"/>
      <c r="H899" s="86" t="str">
        <f>IFERROR(VLOOKUP(G899,'Service Details'!$D$5:$F$21,2,TRUE),"")</f>
        <v/>
      </c>
      <c r="I899" s="12"/>
      <c r="J899" s="13"/>
      <c r="K899" s="89">
        <f t="shared" ref="K899:K962" si="58">+I899*J899</f>
        <v>0</v>
      </c>
      <c r="L899" s="90">
        <v>0</v>
      </c>
      <c r="M899" s="91">
        <f>IFERROR(IF('Company Details'!$C$9="Yes",(VLOOKUP(Transaction!G899,'Service Details'!$D$5:$F$29,3)),0%),0)</f>
        <v>0</v>
      </c>
      <c r="N899" s="89">
        <f>IFERROR(IF('Company Details'!C905=(VLOOKUP(Transaction!F899,'Customer Details'!$B$3:$D$32,2)),0,L899*M899),0)</f>
        <v>0</v>
      </c>
      <c r="O899" s="92">
        <f>IFERROR(IF('Company Details'!C905=(VLOOKUP(Transaction!F899,'Customer Details'!$B$3:$D$32,2)),L899*M899/2,0),0)</f>
        <v>0</v>
      </c>
      <c r="P899" s="92">
        <f>IFERROR(IF('Company Details'!C905=(VLOOKUP(Transaction!F899,'Customer Details'!$B$3:$D$32,2)),L899*M899/2,0),0)</f>
        <v>0</v>
      </c>
      <c r="Q899" s="89">
        <f t="shared" ref="Q899:Q962" si="59">+N899+O899+P899</f>
        <v>0</v>
      </c>
      <c r="R899" s="90">
        <f t="shared" ref="R899:R962" si="60">+L899+Q899</f>
        <v>0</v>
      </c>
    </row>
    <row r="900" spans="1:18" x14ac:dyDescent="0.2">
      <c r="A900" s="73" t="str">
        <f t="shared" si="57"/>
        <v>-</v>
      </c>
      <c r="B900" s="73">
        <v>899</v>
      </c>
      <c r="C900" s="121"/>
      <c r="D900" s="9"/>
      <c r="E900" s="10"/>
      <c r="F900" s="11"/>
      <c r="G900" s="9"/>
      <c r="H900" s="86" t="str">
        <f>IFERROR(VLOOKUP(G900,'Service Details'!$D$5:$F$21,2,TRUE),"")</f>
        <v/>
      </c>
      <c r="I900" s="12"/>
      <c r="J900" s="13"/>
      <c r="K900" s="89">
        <f t="shared" si="58"/>
        <v>0</v>
      </c>
      <c r="L900" s="90">
        <v>0</v>
      </c>
      <c r="M900" s="91">
        <f>IFERROR(IF('Company Details'!$C$9="Yes",(VLOOKUP(Transaction!G900,'Service Details'!$D$5:$F$29,3)),0%),0)</f>
        <v>0</v>
      </c>
      <c r="N900" s="89">
        <f>IFERROR(IF('Company Details'!C906=(VLOOKUP(Transaction!F900,'Customer Details'!$B$3:$D$32,2)),0,L900*M900),0)</f>
        <v>0</v>
      </c>
      <c r="O900" s="92">
        <f>IFERROR(IF('Company Details'!C906=(VLOOKUP(Transaction!F900,'Customer Details'!$B$3:$D$32,2)),L900*M900/2,0),0)</f>
        <v>0</v>
      </c>
      <c r="P900" s="92">
        <f>IFERROR(IF('Company Details'!C906=(VLOOKUP(Transaction!F900,'Customer Details'!$B$3:$D$32,2)),L900*M900/2,0),0)</f>
        <v>0</v>
      </c>
      <c r="Q900" s="89">
        <f t="shared" si="59"/>
        <v>0</v>
      </c>
      <c r="R900" s="90">
        <f t="shared" si="60"/>
        <v>0</v>
      </c>
    </row>
    <row r="901" spans="1:18" x14ac:dyDescent="0.2">
      <c r="A901" s="73" t="str">
        <f t="shared" si="57"/>
        <v>-</v>
      </c>
      <c r="B901" s="73">
        <v>900</v>
      </c>
      <c r="C901" s="121"/>
      <c r="D901" s="9"/>
      <c r="E901" s="10"/>
      <c r="F901" s="11"/>
      <c r="G901" s="9"/>
      <c r="H901" s="86" t="str">
        <f>IFERROR(VLOOKUP(G901,'Service Details'!$D$5:$F$21,2,TRUE),"")</f>
        <v/>
      </c>
      <c r="I901" s="12"/>
      <c r="J901" s="13"/>
      <c r="K901" s="89">
        <f t="shared" si="58"/>
        <v>0</v>
      </c>
      <c r="L901" s="90">
        <v>0</v>
      </c>
      <c r="M901" s="91">
        <f>IFERROR(IF('Company Details'!$C$9="Yes",(VLOOKUP(Transaction!G901,'Service Details'!$D$5:$F$29,3)),0%),0)</f>
        <v>0</v>
      </c>
      <c r="N901" s="89">
        <f>IFERROR(IF('Company Details'!C907=(VLOOKUP(Transaction!F901,'Customer Details'!$B$3:$D$32,2)),0,L901*M901),0)</f>
        <v>0</v>
      </c>
      <c r="O901" s="92">
        <f>IFERROR(IF('Company Details'!C907=(VLOOKUP(Transaction!F901,'Customer Details'!$B$3:$D$32,2)),L901*M901/2,0),0)</f>
        <v>0</v>
      </c>
      <c r="P901" s="92">
        <f>IFERROR(IF('Company Details'!C907=(VLOOKUP(Transaction!F901,'Customer Details'!$B$3:$D$32,2)),L901*M901/2,0),0)</f>
        <v>0</v>
      </c>
      <c r="Q901" s="89">
        <f t="shared" si="59"/>
        <v>0</v>
      </c>
      <c r="R901" s="90">
        <f t="shared" si="60"/>
        <v>0</v>
      </c>
    </row>
    <row r="902" spans="1:18" x14ac:dyDescent="0.2">
      <c r="A902" s="73" t="str">
        <f t="shared" si="57"/>
        <v>-</v>
      </c>
      <c r="B902" s="73">
        <v>901</v>
      </c>
      <c r="C902" s="121"/>
      <c r="D902" s="9"/>
      <c r="E902" s="10"/>
      <c r="F902" s="11"/>
      <c r="G902" s="9"/>
      <c r="H902" s="86" t="str">
        <f>IFERROR(VLOOKUP(G902,'Service Details'!$D$5:$F$21,2,TRUE),"")</f>
        <v/>
      </c>
      <c r="I902" s="12"/>
      <c r="J902" s="13"/>
      <c r="K902" s="89">
        <f t="shared" si="58"/>
        <v>0</v>
      </c>
      <c r="L902" s="90">
        <v>0</v>
      </c>
      <c r="M902" s="91">
        <f>IFERROR(IF('Company Details'!$C$9="Yes",(VLOOKUP(Transaction!G902,'Service Details'!$D$5:$F$29,3)),0%),0)</f>
        <v>0</v>
      </c>
      <c r="N902" s="89">
        <f>IFERROR(IF('Company Details'!C908=(VLOOKUP(Transaction!F902,'Customer Details'!$B$3:$D$32,2)),0,L902*M902),0)</f>
        <v>0</v>
      </c>
      <c r="O902" s="92">
        <f>IFERROR(IF('Company Details'!C908=(VLOOKUP(Transaction!F902,'Customer Details'!$B$3:$D$32,2)),L902*M902/2,0),0)</f>
        <v>0</v>
      </c>
      <c r="P902" s="92">
        <f>IFERROR(IF('Company Details'!C908=(VLOOKUP(Transaction!F902,'Customer Details'!$B$3:$D$32,2)),L902*M902/2,0),0)</f>
        <v>0</v>
      </c>
      <c r="Q902" s="89">
        <f t="shared" si="59"/>
        <v>0</v>
      </c>
      <c r="R902" s="90">
        <f t="shared" si="60"/>
        <v>0</v>
      </c>
    </row>
    <row r="903" spans="1:18" x14ac:dyDescent="0.2">
      <c r="A903" s="73" t="str">
        <f t="shared" si="57"/>
        <v>-</v>
      </c>
      <c r="B903" s="73">
        <v>902</v>
      </c>
      <c r="C903" s="121"/>
      <c r="D903" s="9"/>
      <c r="E903" s="10"/>
      <c r="F903" s="11"/>
      <c r="G903" s="9"/>
      <c r="H903" s="86" t="str">
        <f>IFERROR(VLOOKUP(G903,'Service Details'!$D$5:$F$21,2,TRUE),"")</f>
        <v/>
      </c>
      <c r="I903" s="12"/>
      <c r="J903" s="13"/>
      <c r="K903" s="89">
        <f t="shared" si="58"/>
        <v>0</v>
      </c>
      <c r="L903" s="90">
        <v>0</v>
      </c>
      <c r="M903" s="91">
        <f>IFERROR(IF('Company Details'!$C$9="Yes",(VLOOKUP(Transaction!G903,'Service Details'!$D$5:$F$29,3)),0%),0)</f>
        <v>0</v>
      </c>
      <c r="N903" s="89">
        <f>IFERROR(IF('Company Details'!C909=(VLOOKUP(Transaction!F903,'Customer Details'!$B$3:$D$32,2)),0,L903*M903),0)</f>
        <v>0</v>
      </c>
      <c r="O903" s="92">
        <f>IFERROR(IF('Company Details'!C909=(VLOOKUP(Transaction!F903,'Customer Details'!$B$3:$D$32,2)),L903*M903/2,0),0)</f>
        <v>0</v>
      </c>
      <c r="P903" s="92">
        <f>IFERROR(IF('Company Details'!C909=(VLOOKUP(Transaction!F903,'Customer Details'!$B$3:$D$32,2)),L903*M903/2,0),0)</f>
        <v>0</v>
      </c>
      <c r="Q903" s="89">
        <f t="shared" si="59"/>
        <v>0</v>
      </c>
      <c r="R903" s="90">
        <f t="shared" si="60"/>
        <v>0</v>
      </c>
    </row>
    <row r="904" spans="1:18" x14ac:dyDescent="0.2">
      <c r="A904" s="73" t="str">
        <f t="shared" si="57"/>
        <v>-</v>
      </c>
      <c r="B904" s="73">
        <v>903</v>
      </c>
      <c r="C904" s="121"/>
      <c r="D904" s="9"/>
      <c r="E904" s="10"/>
      <c r="F904" s="11"/>
      <c r="G904" s="9"/>
      <c r="H904" s="86" t="str">
        <f>IFERROR(VLOOKUP(G904,'Service Details'!$D$5:$F$21,2,TRUE),"")</f>
        <v/>
      </c>
      <c r="I904" s="12"/>
      <c r="J904" s="13"/>
      <c r="K904" s="89">
        <f t="shared" si="58"/>
        <v>0</v>
      </c>
      <c r="L904" s="90">
        <v>0</v>
      </c>
      <c r="M904" s="91">
        <f>IFERROR(IF('Company Details'!$C$9="Yes",(VLOOKUP(Transaction!G904,'Service Details'!$D$5:$F$29,3)),0%),0)</f>
        <v>0</v>
      </c>
      <c r="N904" s="89">
        <f>IFERROR(IF('Company Details'!C910=(VLOOKUP(Transaction!F904,'Customer Details'!$B$3:$D$32,2)),0,L904*M904),0)</f>
        <v>0</v>
      </c>
      <c r="O904" s="92">
        <f>IFERROR(IF('Company Details'!C910=(VLOOKUP(Transaction!F904,'Customer Details'!$B$3:$D$32,2)),L904*M904/2,0),0)</f>
        <v>0</v>
      </c>
      <c r="P904" s="92">
        <f>IFERROR(IF('Company Details'!C910=(VLOOKUP(Transaction!F904,'Customer Details'!$B$3:$D$32,2)),L904*M904/2,0),0)</f>
        <v>0</v>
      </c>
      <c r="Q904" s="89">
        <f t="shared" si="59"/>
        <v>0</v>
      </c>
      <c r="R904" s="90">
        <f t="shared" si="60"/>
        <v>0</v>
      </c>
    </row>
    <row r="905" spans="1:18" x14ac:dyDescent="0.2">
      <c r="A905" s="73" t="str">
        <f t="shared" si="57"/>
        <v>-</v>
      </c>
      <c r="B905" s="73">
        <v>904</v>
      </c>
      <c r="C905" s="121"/>
      <c r="D905" s="9"/>
      <c r="E905" s="10"/>
      <c r="F905" s="11"/>
      <c r="G905" s="9"/>
      <c r="H905" s="86" t="str">
        <f>IFERROR(VLOOKUP(G905,'Service Details'!$D$5:$F$21,2,TRUE),"")</f>
        <v/>
      </c>
      <c r="I905" s="12"/>
      <c r="J905" s="13"/>
      <c r="K905" s="89">
        <f t="shared" si="58"/>
        <v>0</v>
      </c>
      <c r="L905" s="90">
        <v>0</v>
      </c>
      <c r="M905" s="91">
        <f>IFERROR(IF('Company Details'!$C$9="Yes",(VLOOKUP(Transaction!G905,'Service Details'!$D$5:$F$29,3)),0%),0)</f>
        <v>0</v>
      </c>
      <c r="N905" s="89">
        <f>IFERROR(IF('Company Details'!C911=(VLOOKUP(Transaction!F905,'Customer Details'!$B$3:$D$32,2)),0,L905*M905),0)</f>
        <v>0</v>
      </c>
      <c r="O905" s="92">
        <f>IFERROR(IF('Company Details'!C911=(VLOOKUP(Transaction!F905,'Customer Details'!$B$3:$D$32,2)),L905*M905/2,0),0)</f>
        <v>0</v>
      </c>
      <c r="P905" s="92">
        <f>IFERROR(IF('Company Details'!C911=(VLOOKUP(Transaction!F905,'Customer Details'!$B$3:$D$32,2)),L905*M905/2,0),0)</f>
        <v>0</v>
      </c>
      <c r="Q905" s="89">
        <f t="shared" si="59"/>
        <v>0</v>
      </c>
      <c r="R905" s="90">
        <f t="shared" si="60"/>
        <v>0</v>
      </c>
    </row>
    <row r="906" spans="1:18" x14ac:dyDescent="0.2">
      <c r="A906" s="73" t="str">
        <f t="shared" si="57"/>
        <v>-</v>
      </c>
      <c r="B906" s="73">
        <v>905</v>
      </c>
      <c r="C906" s="121"/>
      <c r="D906" s="9"/>
      <c r="E906" s="10"/>
      <c r="F906" s="11"/>
      <c r="G906" s="9"/>
      <c r="H906" s="86" t="str">
        <f>IFERROR(VLOOKUP(G906,'Service Details'!$D$5:$F$21,2,TRUE),"")</f>
        <v/>
      </c>
      <c r="I906" s="12"/>
      <c r="J906" s="13"/>
      <c r="K906" s="89">
        <f t="shared" si="58"/>
        <v>0</v>
      </c>
      <c r="L906" s="90">
        <v>0</v>
      </c>
      <c r="M906" s="91">
        <f>IFERROR(IF('Company Details'!$C$9="Yes",(VLOOKUP(Transaction!G906,'Service Details'!$D$5:$F$29,3)),0%),0)</f>
        <v>0</v>
      </c>
      <c r="N906" s="89">
        <f>IFERROR(IF('Company Details'!C912=(VLOOKUP(Transaction!F906,'Customer Details'!$B$3:$D$32,2)),0,L906*M906),0)</f>
        <v>0</v>
      </c>
      <c r="O906" s="92">
        <f>IFERROR(IF('Company Details'!C912=(VLOOKUP(Transaction!F906,'Customer Details'!$B$3:$D$32,2)),L906*M906/2,0),0)</f>
        <v>0</v>
      </c>
      <c r="P906" s="92">
        <f>IFERROR(IF('Company Details'!C912=(VLOOKUP(Transaction!F906,'Customer Details'!$B$3:$D$32,2)),L906*M906/2,0),0)</f>
        <v>0</v>
      </c>
      <c r="Q906" s="89">
        <f t="shared" si="59"/>
        <v>0</v>
      </c>
      <c r="R906" s="90">
        <f t="shared" si="60"/>
        <v>0</v>
      </c>
    </row>
    <row r="907" spans="1:18" x14ac:dyDescent="0.2">
      <c r="A907" s="73" t="str">
        <f t="shared" si="57"/>
        <v>-</v>
      </c>
      <c r="B907" s="73">
        <v>906</v>
      </c>
      <c r="C907" s="121"/>
      <c r="D907" s="9"/>
      <c r="E907" s="10"/>
      <c r="F907" s="11"/>
      <c r="G907" s="9"/>
      <c r="H907" s="86" t="str">
        <f>IFERROR(VLOOKUP(G907,'Service Details'!$D$5:$F$21,2,TRUE),"")</f>
        <v/>
      </c>
      <c r="I907" s="12"/>
      <c r="J907" s="13"/>
      <c r="K907" s="89">
        <f t="shared" si="58"/>
        <v>0</v>
      </c>
      <c r="L907" s="90">
        <v>0</v>
      </c>
      <c r="M907" s="91">
        <f>IFERROR(IF('Company Details'!$C$9="Yes",(VLOOKUP(Transaction!G907,'Service Details'!$D$5:$F$29,3)),0%),0)</f>
        <v>0</v>
      </c>
      <c r="N907" s="89">
        <f>IFERROR(IF('Company Details'!C913=(VLOOKUP(Transaction!F907,'Customer Details'!$B$3:$D$32,2)),0,L907*M907),0)</f>
        <v>0</v>
      </c>
      <c r="O907" s="92">
        <f>IFERROR(IF('Company Details'!C913=(VLOOKUP(Transaction!F907,'Customer Details'!$B$3:$D$32,2)),L907*M907/2,0),0)</f>
        <v>0</v>
      </c>
      <c r="P907" s="92">
        <f>IFERROR(IF('Company Details'!C913=(VLOOKUP(Transaction!F907,'Customer Details'!$B$3:$D$32,2)),L907*M907/2,0),0)</f>
        <v>0</v>
      </c>
      <c r="Q907" s="89">
        <f t="shared" si="59"/>
        <v>0</v>
      </c>
      <c r="R907" s="90">
        <f t="shared" si="60"/>
        <v>0</v>
      </c>
    </row>
    <row r="908" spans="1:18" x14ac:dyDescent="0.2">
      <c r="A908" s="73" t="str">
        <f t="shared" si="57"/>
        <v>-</v>
      </c>
      <c r="B908" s="73">
        <v>907</v>
      </c>
      <c r="C908" s="121"/>
      <c r="D908" s="9"/>
      <c r="E908" s="10"/>
      <c r="F908" s="11"/>
      <c r="G908" s="9"/>
      <c r="H908" s="86" t="str">
        <f>IFERROR(VLOOKUP(G908,'Service Details'!$D$5:$F$21,2,TRUE),"")</f>
        <v/>
      </c>
      <c r="I908" s="12"/>
      <c r="J908" s="13"/>
      <c r="K908" s="89">
        <f t="shared" si="58"/>
        <v>0</v>
      </c>
      <c r="L908" s="90">
        <v>0</v>
      </c>
      <c r="M908" s="91">
        <f>IFERROR(IF('Company Details'!$C$9="Yes",(VLOOKUP(Transaction!G908,'Service Details'!$D$5:$F$29,3)),0%),0)</f>
        <v>0</v>
      </c>
      <c r="N908" s="89">
        <f>IFERROR(IF('Company Details'!C914=(VLOOKUP(Transaction!F908,'Customer Details'!$B$3:$D$32,2)),0,L908*M908),0)</f>
        <v>0</v>
      </c>
      <c r="O908" s="92">
        <f>IFERROR(IF('Company Details'!C914=(VLOOKUP(Transaction!F908,'Customer Details'!$B$3:$D$32,2)),L908*M908/2,0),0)</f>
        <v>0</v>
      </c>
      <c r="P908" s="92">
        <f>IFERROR(IF('Company Details'!C914=(VLOOKUP(Transaction!F908,'Customer Details'!$B$3:$D$32,2)),L908*M908/2,0),0)</f>
        <v>0</v>
      </c>
      <c r="Q908" s="89">
        <f t="shared" si="59"/>
        <v>0</v>
      </c>
      <c r="R908" s="90">
        <f t="shared" si="60"/>
        <v>0</v>
      </c>
    </row>
    <row r="909" spans="1:18" x14ac:dyDescent="0.2">
      <c r="A909" s="73" t="str">
        <f t="shared" si="57"/>
        <v>-</v>
      </c>
      <c r="B909" s="73">
        <v>908</v>
      </c>
      <c r="C909" s="121"/>
      <c r="D909" s="9"/>
      <c r="E909" s="10"/>
      <c r="F909" s="11"/>
      <c r="G909" s="9"/>
      <c r="H909" s="86" t="str">
        <f>IFERROR(VLOOKUP(G909,'Service Details'!$D$5:$F$21,2,TRUE),"")</f>
        <v/>
      </c>
      <c r="I909" s="12"/>
      <c r="J909" s="13"/>
      <c r="K909" s="89">
        <f t="shared" si="58"/>
        <v>0</v>
      </c>
      <c r="L909" s="90">
        <v>0</v>
      </c>
      <c r="M909" s="91">
        <f>IFERROR(IF('Company Details'!$C$9="Yes",(VLOOKUP(Transaction!G909,'Service Details'!$D$5:$F$29,3)),0%),0)</f>
        <v>0</v>
      </c>
      <c r="N909" s="89">
        <f>IFERROR(IF('Company Details'!C915=(VLOOKUP(Transaction!F909,'Customer Details'!$B$3:$D$32,2)),0,L909*M909),0)</f>
        <v>0</v>
      </c>
      <c r="O909" s="92">
        <f>IFERROR(IF('Company Details'!C915=(VLOOKUP(Transaction!F909,'Customer Details'!$B$3:$D$32,2)),L909*M909/2,0),0)</f>
        <v>0</v>
      </c>
      <c r="P909" s="92">
        <f>IFERROR(IF('Company Details'!C915=(VLOOKUP(Transaction!F909,'Customer Details'!$B$3:$D$32,2)),L909*M909/2,0),0)</f>
        <v>0</v>
      </c>
      <c r="Q909" s="89">
        <f t="shared" si="59"/>
        <v>0</v>
      </c>
      <c r="R909" s="90">
        <f t="shared" si="60"/>
        <v>0</v>
      </c>
    </row>
    <row r="910" spans="1:18" x14ac:dyDescent="0.2">
      <c r="A910" s="73" t="str">
        <f t="shared" si="57"/>
        <v>-</v>
      </c>
      <c r="B910" s="73">
        <v>909</v>
      </c>
      <c r="C910" s="121"/>
      <c r="D910" s="9"/>
      <c r="E910" s="10"/>
      <c r="F910" s="11"/>
      <c r="G910" s="9"/>
      <c r="H910" s="86" t="str">
        <f>IFERROR(VLOOKUP(G910,'Service Details'!$D$5:$F$21,2,TRUE),"")</f>
        <v/>
      </c>
      <c r="I910" s="12"/>
      <c r="J910" s="13"/>
      <c r="K910" s="89">
        <f t="shared" si="58"/>
        <v>0</v>
      </c>
      <c r="L910" s="90">
        <v>0</v>
      </c>
      <c r="M910" s="91">
        <f>IFERROR(IF('Company Details'!$C$9="Yes",(VLOOKUP(Transaction!G910,'Service Details'!$D$5:$F$29,3)),0%),0)</f>
        <v>0</v>
      </c>
      <c r="N910" s="89">
        <f>IFERROR(IF('Company Details'!C916=(VLOOKUP(Transaction!F910,'Customer Details'!$B$3:$D$32,2)),0,L910*M910),0)</f>
        <v>0</v>
      </c>
      <c r="O910" s="92">
        <f>IFERROR(IF('Company Details'!C916=(VLOOKUP(Transaction!F910,'Customer Details'!$B$3:$D$32,2)),L910*M910/2,0),0)</f>
        <v>0</v>
      </c>
      <c r="P910" s="92">
        <f>IFERROR(IF('Company Details'!C916=(VLOOKUP(Transaction!F910,'Customer Details'!$B$3:$D$32,2)),L910*M910/2,0),0)</f>
        <v>0</v>
      </c>
      <c r="Q910" s="89">
        <f t="shared" si="59"/>
        <v>0</v>
      </c>
      <c r="R910" s="90">
        <f t="shared" si="60"/>
        <v>0</v>
      </c>
    </row>
    <row r="911" spans="1:18" x14ac:dyDescent="0.2">
      <c r="A911" s="73" t="str">
        <f t="shared" si="57"/>
        <v>-</v>
      </c>
      <c r="B911" s="73">
        <v>910</v>
      </c>
      <c r="C911" s="121"/>
      <c r="D911" s="9"/>
      <c r="E911" s="10"/>
      <c r="F911" s="11"/>
      <c r="G911" s="9"/>
      <c r="H911" s="86" t="str">
        <f>IFERROR(VLOOKUP(G911,'Service Details'!$D$5:$F$21,2,TRUE),"")</f>
        <v/>
      </c>
      <c r="I911" s="12"/>
      <c r="J911" s="13"/>
      <c r="K911" s="89">
        <f t="shared" si="58"/>
        <v>0</v>
      </c>
      <c r="L911" s="90">
        <v>0</v>
      </c>
      <c r="M911" s="91">
        <f>IFERROR(IF('Company Details'!$C$9="Yes",(VLOOKUP(Transaction!G911,'Service Details'!$D$5:$F$29,3)),0%),0)</f>
        <v>0</v>
      </c>
      <c r="N911" s="89">
        <f>IFERROR(IF('Company Details'!C917=(VLOOKUP(Transaction!F911,'Customer Details'!$B$3:$D$32,2)),0,L911*M911),0)</f>
        <v>0</v>
      </c>
      <c r="O911" s="92">
        <f>IFERROR(IF('Company Details'!C917=(VLOOKUP(Transaction!F911,'Customer Details'!$B$3:$D$32,2)),L911*M911/2,0),0)</f>
        <v>0</v>
      </c>
      <c r="P911" s="92">
        <f>IFERROR(IF('Company Details'!C917=(VLOOKUP(Transaction!F911,'Customer Details'!$B$3:$D$32,2)),L911*M911/2,0),0)</f>
        <v>0</v>
      </c>
      <c r="Q911" s="89">
        <f t="shared" si="59"/>
        <v>0</v>
      </c>
      <c r="R911" s="90">
        <f t="shared" si="60"/>
        <v>0</v>
      </c>
    </row>
    <row r="912" spans="1:18" x14ac:dyDescent="0.2">
      <c r="A912" s="73" t="str">
        <f t="shared" si="57"/>
        <v>-</v>
      </c>
      <c r="B912" s="73">
        <v>911</v>
      </c>
      <c r="C912" s="121"/>
      <c r="D912" s="9"/>
      <c r="E912" s="10"/>
      <c r="F912" s="11"/>
      <c r="G912" s="9"/>
      <c r="H912" s="86" t="str">
        <f>IFERROR(VLOOKUP(G912,'Service Details'!$D$5:$F$21,2,TRUE),"")</f>
        <v/>
      </c>
      <c r="I912" s="12"/>
      <c r="J912" s="13"/>
      <c r="K912" s="89">
        <f t="shared" si="58"/>
        <v>0</v>
      </c>
      <c r="L912" s="90">
        <v>0</v>
      </c>
      <c r="M912" s="91">
        <f>IFERROR(IF('Company Details'!$C$9="Yes",(VLOOKUP(Transaction!G912,'Service Details'!$D$5:$F$29,3)),0%),0)</f>
        <v>0</v>
      </c>
      <c r="N912" s="89">
        <f>IFERROR(IF('Company Details'!C918=(VLOOKUP(Transaction!F912,'Customer Details'!$B$3:$D$32,2)),0,L912*M912),0)</f>
        <v>0</v>
      </c>
      <c r="O912" s="92">
        <f>IFERROR(IF('Company Details'!C918=(VLOOKUP(Transaction!F912,'Customer Details'!$B$3:$D$32,2)),L912*M912/2,0),0)</f>
        <v>0</v>
      </c>
      <c r="P912" s="92">
        <f>IFERROR(IF('Company Details'!C918=(VLOOKUP(Transaction!F912,'Customer Details'!$B$3:$D$32,2)),L912*M912/2,0),0)</f>
        <v>0</v>
      </c>
      <c r="Q912" s="89">
        <f t="shared" si="59"/>
        <v>0</v>
      </c>
      <c r="R912" s="90">
        <f t="shared" si="60"/>
        <v>0</v>
      </c>
    </row>
    <row r="913" spans="1:18" x14ac:dyDescent="0.2">
      <c r="A913" s="73" t="str">
        <f t="shared" si="57"/>
        <v>-</v>
      </c>
      <c r="B913" s="73">
        <v>912</v>
      </c>
      <c r="C913" s="121"/>
      <c r="D913" s="9"/>
      <c r="E913" s="10"/>
      <c r="F913" s="11"/>
      <c r="G913" s="9"/>
      <c r="H913" s="86" t="str">
        <f>IFERROR(VLOOKUP(G913,'Service Details'!$D$5:$F$21,2,TRUE),"")</f>
        <v/>
      </c>
      <c r="I913" s="12"/>
      <c r="J913" s="13"/>
      <c r="K913" s="89">
        <f t="shared" si="58"/>
        <v>0</v>
      </c>
      <c r="L913" s="90">
        <v>0</v>
      </c>
      <c r="M913" s="91">
        <f>IFERROR(IF('Company Details'!$C$9="Yes",(VLOOKUP(Transaction!G913,'Service Details'!$D$5:$F$29,3)),0%),0)</f>
        <v>0</v>
      </c>
      <c r="N913" s="89">
        <f>IFERROR(IF('Company Details'!C919=(VLOOKUP(Transaction!F913,'Customer Details'!$B$3:$D$32,2)),0,L913*M913),0)</f>
        <v>0</v>
      </c>
      <c r="O913" s="92">
        <f>IFERROR(IF('Company Details'!C919=(VLOOKUP(Transaction!F913,'Customer Details'!$B$3:$D$32,2)),L913*M913/2,0),0)</f>
        <v>0</v>
      </c>
      <c r="P913" s="92">
        <f>IFERROR(IF('Company Details'!C919=(VLOOKUP(Transaction!F913,'Customer Details'!$B$3:$D$32,2)),L913*M913/2,0),0)</f>
        <v>0</v>
      </c>
      <c r="Q913" s="89">
        <f t="shared" si="59"/>
        <v>0</v>
      </c>
      <c r="R913" s="90">
        <f t="shared" si="60"/>
        <v>0</v>
      </c>
    </row>
    <row r="914" spans="1:18" x14ac:dyDescent="0.2">
      <c r="A914" s="73" t="str">
        <f t="shared" si="57"/>
        <v>-</v>
      </c>
      <c r="B914" s="73">
        <v>913</v>
      </c>
      <c r="C914" s="121"/>
      <c r="D914" s="9"/>
      <c r="E914" s="10"/>
      <c r="F914" s="11"/>
      <c r="G914" s="9"/>
      <c r="H914" s="86" t="str">
        <f>IFERROR(VLOOKUP(G914,'Service Details'!$D$5:$F$21,2,TRUE),"")</f>
        <v/>
      </c>
      <c r="I914" s="12"/>
      <c r="J914" s="13"/>
      <c r="K914" s="89">
        <f t="shared" si="58"/>
        <v>0</v>
      </c>
      <c r="L914" s="90">
        <v>0</v>
      </c>
      <c r="M914" s="91">
        <f>IFERROR(IF('Company Details'!$C$9="Yes",(VLOOKUP(Transaction!G914,'Service Details'!$D$5:$F$29,3)),0%),0)</f>
        <v>0</v>
      </c>
      <c r="N914" s="89">
        <f>IFERROR(IF('Company Details'!C920=(VLOOKUP(Transaction!F914,'Customer Details'!$B$3:$D$32,2)),0,L914*M914),0)</f>
        <v>0</v>
      </c>
      <c r="O914" s="92">
        <f>IFERROR(IF('Company Details'!C920=(VLOOKUP(Transaction!F914,'Customer Details'!$B$3:$D$32,2)),L914*M914/2,0),0)</f>
        <v>0</v>
      </c>
      <c r="P914" s="92">
        <f>IFERROR(IF('Company Details'!C920=(VLOOKUP(Transaction!F914,'Customer Details'!$B$3:$D$32,2)),L914*M914/2,0),0)</f>
        <v>0</v>
      </c>
      <c r="Q914" s="89">
        <f t="shared" si="59"/>
        <v>0</v>
      </c>
      <c r="R914" s="90">
        <f t="shared" si="60"/>
        <v>0</v>
      </c>
    </row>
    <row r="915" spans="1:18" x14ac:dyDescent="0.2">
      <c r="A915" s="73" t="str">
        <f t="shared" si="57"/>
        <v>-</v>
      </c>
      <c r="B915" s="73">
        <v>914</v>
      </c>
      <c r="C915" s="121"/>
      <c r="D915" s="9"/>
      <c r="E915" s="10"/>
      <c r="F915" s="11"/>
      <c r="G915" s="9"/>
      <c r="H915" s="86" t="str">
        <f>IFERROR(VLOOKUP(G915,'Service Details'!$D$5:$F$21,2,TRUE),"")</f>
        <v/>
      </c>
      <c r="I915" s="12"/>
      <c r="J915" s="13"/>
      <c r="K915" s="89">
        <f t="shared" si="58"/>
        <v>0</v>
      </c>
      <c r="L915" s="90">
        <v>0</v>
      </c>
      <c r="M915" s="91">
        <f>IFERROR(IF('Company Details'!$C$9="Yes",(VLOOKUP(Transaction!G915,'Service Details'!$D$5:$F$29,3)),0%),0)</f>
        <v>0</v>
      </c>
      <c r="N915" s="89">
        <f>IFERROR(IF('Company Details'!C921=(VLOOKUP(Transaction!F915,'Customer Details'!$B$3:$D$32,2)),0,L915*M915),0)</f>
        <v>0</v>
      </c>
      <c r="O915" s="92">
        <f>IFERROR(IF('Company Details'!C921=(VLOOKUP(Transaction!F915,'Customer Details'!$B$3:$D$32,2)),L915*M915/2,0),0)</f>
        <v>0</v>
      </c>
      <c r="P915" s="92">
        <f>IFERROR(IF('Company Details'!C921=(VLOOKUP(Transaction!F915,'Customer Details'!$B$3:$D$32,2)),L915*M915/2,0),0)</f>
        <v>0</v>
      </c>
      <c r="Q915" s="89">
        <f t="shared" si="59"/>
        <v>0</v>
      </c>
      <c r="R915" s="90">
        <f t="shared" si="60"/>
        <v>0</v>
      </c>
    </row>
    <row r="916" spans="1:18" x14ac:dyDescent="0.2">
      <c r="A916" s="73" t="str">
        <f t="shared" si="57"/>
        <v>-</v>
      </c>
      <c r="B916" s="73">
        <v>915</v>
      </c>
      <c r="C916" s="121"/>
      <c r="D916" s="9"/>
      <c r="E916" s="10"/>
      <c r="F916" s="11"/>
      <c r="G916" s="9"/>
      <c r="H916" s="86" t="str">
        <f>IFERROR(VLOOKUP(G916,'Service Details'!$D$5:$F$21,2,TRUE),"")</f>
        <v/>
      </c>
      <c r="I916" s="12"/>
      <c r="J916" s="13"/>
      <c r="K916" s="89">
        <f t="shared" si="58"/>
        <v>0</v>
      </c>
      <c r="L916" s="90">
        <v>0</v>
      </c>
      <c r="M916" s="91">
        <f>IFERROR(IF('Company Details'!$C$9="Yes",(VLOOKUP(Transaction!G916,'Service Details'!$D$5:$F$29,3)),0%),0)</f>
        <v>0</v>
      </c>
      <c r="N916" s="89">
        <f>IFERROR(IF('Company Details'!C922=(VLOOKUP(Transaction!F916,'Customer Details'!$B$3:$D$32,2)),0,L916*M916),0)</f>
        <v>0</v>
      </c>
      <c r="O916" s="92">
        <f>IFERROR(IF('Company Details'!C922=(VLOOKUP(Transaction!F916,'Customer Details'!$B$3:$D$32,2)),L916*M916/2,0),0)</f>
        <v>0</v>
      </c>
      <c r="P916" s="92">
        <f>IFERROR(IF('Company Details'!C922=(VLOOKUP(Transaction!F916,'Customer Details'!$B$3:$D$32,2)),L916*M916/2,0),0)</f>
        <v>0</v>
      </c>
      <c r="Q916" s="89">
        <f t="shared" si="59"/>
        <v>0</v>
      </c>
      <c r="R916" s="90">
        <f t="shared" si="60"/>
        <v>0</v>
      </c>
    </row>
    <row r="917" spans="1:18" x14ac:dyDescent="0.2">
      <c r="A917" s="73" t="str">
        <f t="shared" si="57"/>
        <v>-</v>
      </c>
      <c r="B917" s="73">
        <v>916</v>
      </c>
      <c r="C917" s="121"/>
      <c r="D917" s="9"/>
      <c r="E917" s="10"/>
      <c r="F917" s="11"/>
      <c r="G917" s="9"/>
      <c r="H917" s="86" t="str">
        <f>IFERROR(VLOOKUP(G917,'Service Details'!$D$5:$F$21,2,TRUE),"")</f>
        <v/>
      </c>
      <c r="I917" s="12"/>
      <c r="J917" s="13"/>
      <c r="K917" s="89">
        <f t="shared" si="58"/>
        <v>0</v>
      </c>
      <c r="L917" s="90">
        <v>0</v>
      </c>
      <c r="M917" s="91">
        <f>IFERROR(IF('Company Details'!$C$9="Yes",(VLOOKUP(Transaction!G917,'Service Details'!$D$5:$F$29,3)),0%),0)</f>
        <v>0</v>
      </c>
      <c r="N917" s="89">
        <f>IFERROR(IF('Company Details'!C923=(VLOOKUP(Transaction!F917,'Customer Details'!$B$3:$D$32,2)),0,L917*M917),0)</f>
        <v>0</v>
      </c>
      <c r="O917" s="92">
        <f>IFERROR(IF('Company Details'!C923=(VLOOKUP(Transaction!F917,'Customer Details'!$B$3:$D$32,2)),L917*M917/2,0),0)</f>
        <v>0</v>
      </c>
      <c r="P917" s="92">
        <f>IFERROR(IF('Company Details'!C923=(VLOOKUP(Transaction!F917,'Customer Details'!$B$3:$D$32,2)),L917*M917/2,0),0)</f>
        <v>0</v>
      </c>
      <c r="Q917" s="89">
        <f t="shared" si="59"/>
        <v>0</v>
      </c>
      <c r="R917" s="90">
        <f t="shared" si="60"/>
        <v>0</v>
      </c>
    </row>
    <row r="918" spans="1:18" x14ac:dyDescent="0.2">
      <c r="A918" s="73" t="str">
        <f t="shared" si="57"/>
        <v>-</v>
      </c>
      <c r="B918" s="73">
        <v>917</v>
      </c>
      <c r="C918" s="121"/>
      <c r="D918" s="9"/>
      <c r="E918" s="10"/>
      <c r="F918" s="11"/>
      <c r="G918" s="9"/>
      <c r="H918" s="86" t="str">
        <f>IFERROR(VLOOKUP(G918,'Service Details'!$D$5:$F$21,2,TRUE),"")</f>
        <v/>
      </c>
      <c r="I918" s="12"/>
      <c r="J918" s="13"/>
      <c r="K918" s="89">
        <f t="shared" si="58"/>
        <v>0</v>
      </c>
      <c r="L918" s="90">
        <v>0</v>
      </c>
      <c r="M918" s="91">
        <f>IFERROR(IF('Company Details'!$C$9="Yes",(VLOOKUP(Transaction!G918,'Service Details'!$D$5:$F$29,3)),0%),0)</f>
        <v>0</v>
      </c>
      <c r="N918" s="89">
        <f>IFERROR(IF('Company Details'!C924=(VLOOKUP(Transaction!F918,'Customer Details'!$B$3:$D$32,2)),0,L918*M918),0)</f>
        <v>0</v>
      </c>
      <c r="O918" s="92">
        <f>IFERROR(IF('Company Details'!C924=(VLOOKUP(Transaction!F918,'Customer Details'!$B$3:$D$32,2)),L918*M918/2,0),0)</f>
        <v>0</v>
      </c>
      <c r="P918" s="92">
        <f>IFERROR(IF('Company Details'!C924=(VLOOKUP(Transaction!F918,'Customer Details'!$B$3:$D$32,2)),L918*M918/2,0),0)</f>
        <v>0</v>
      </c>
      <c r="Q918" s="89">
        <f t="shared" si="59"/>
        <v>0</v>
      </c>
      <c r="R918" s="90">
        <f t="shared" si="60"/>
        <v>0</v>
      </c>
    </row>
    <row r="919" spans="1:18" x14ac:dyDescent="0.2">
      <c r="A919" s="73" t="str">
        <f t="shared" si="57"/>
        <v>-</v>
      </c>
      <c r="B919" s="73">
        <v>918</v>
      </c>
      <c r="C919" s="121"/>
      <c r="D919" s="9"/>
      <c r="E919" s="10"/>
      <c r="F919" s="11"/>
      <c r="G919" s="9"/>
      <c r="H919" s="86" t="str">
        <f>IFERROR(VLOOKUP(G919,'Service Details'!$D$5:$F$21,2,TRUE),"")</f>
        <v/>
      </c>
      <c r="I919" s="12"/>
      <c r="J919" s="13"/>
      <c r="K919" s="89">
        <f t="shared" si="58"/>
        <v>0</v>
      </c>
      <c r="L919" s="90">
        <v>0</v>
      </c>
      <c r="M919" s="91">
        <f>IFERROR(IF('Company Details'!$C$9="Yes",(VLOOKUP(Transaction!G919,'Service Details'!$D$5:$F$29,3)),0%),0)</f>
        <v>0</v>
      </c>
      <c r="N919" s="89">
        <f>IFERROR(IF('Company Details'!C925=(VLOOKUP(Transaction!F919,'Customer Details'!$B$3:$D$32,2)),0,L919*M919),0)</f>
        <v>0</v>
      </c>
      <c r="O919" s="92">
        <f>IFERROR(IF('Company Details'!C925=(VLOOKUP(Transaction!F919,'Customer Details'!$B$3:$D$32,2)),L919*M919/2,0),0)</f>
        <v>0</v>
      </c>
      <c r="P919" s="92">
        <f>IFERROR(IF('Company Details'!C925=(VLOOKUP(Transaction!F919,'Customer Details'!$B$3:$D$32,2)),L919*M919/2,0),0)</f>
        <v>0</v>
      </c>
      <c r="Q919" s="89">
        <f t="shared" si="59"/>
        <v>0</v>
      </c>
      <c r="R919" s="90">
        <f t="shared" si="60"/>
        <v>0</v>
      </c>
    </row>
    <row r="920" spans="1:18" x14ac:dyDescent="0.2">
      <c r="A920" s="73" t="str">
        <f t="shared" si="57"/>
        <v>-</v>
      </c>
      <c r="B920" s="73">
        <v>919</v>
      </c>
      <c r="C920" s="121"/>
      <c r="D920" s="9"/>
      <c r="E920" s="10"/>
      <c r="F920" s="11"/>
      <c r="G920" s="9"/>
      <c r="H920" s="86" t="str">
        <f>IFERROR(VLOOKUP(G920,'Service Details'!$D$5:$F$21,2,TRUE),"")</f>
        <v/>
      </c>
      <c r="I920" s="12"/>
      <c r="J920" s="13"/>
      <c r="K920" s="89">
        <f t="shared" si="58"/>
        <v>0</v>
      </c>
      <c r="L920" s="90">
        <v>0</v>
      </c>
      <c r="M920" s="91">
        <f>IFERROR(IF('Company Details'!$C$9="Yes",(VLOOKUP(Transaction!G920,'Service Details'!$D$5:$F$29,3)),0%),0)</f>
        <v>0</v>
      </c>
      <c r="N920" s="89">
        <f>IFERROR(IF('Company Details'!C926=(VLOOKUP(Transaction!F920,'Customer Details'!$B$3:$D$32,2)),0,L920*M920),0)</f>
        <v>0</v>
      </c>
      <c r="O920" s="92">
        <f>IFERROR(IF('Company Details'!C926=(VLOOKUP(Transaction!F920,'Customer Details'!$B$3:$D$32,2)),L920*M920/2,0),0)</f>
        <v>0</v>
      </c>
      <c r="P920" s="92">
        <f>IFERROR(IF('Company Details'!C926=(VLOOKUP(Transaction!F920,'Customer Details'!$B$3:$D$32,2)),L920*M920/2,0),0)</f>
        <v>0</v>
      </c>
      <c r="Q920" s="89">
        <f t="shared" si="59"/>
        <v>0</v>
      </c>
      <c r="R920" s="90">
        <f t="shared" si="60"/>
        <v>0</v>
      </c>
    </row>
    <row r="921" spans="1:18" x14ac:dyDescent="0.2">
      <c r="A921" s="73" t="str">
        <f t="shared" si="57"/>
        <v>-</v>
      </c>
      <c r="B921" s="73">
        <v>920</v>
      </c>
      <c r="C921" s="121"/>
      <c r="D921" s="9"/>
      <c r="E921" s="10"/>
      <c r="F921" s="11"/>
      <c r="G921" s="9"/>
      <c r="H921" s="86" t="str">
        <f>IFERROR(VLOOKUP(G921,'Service Details'!$D$5:$F$21,2,TRUE),"")</f>
        <v/>
      </c>
      <c r="I921" s="12"/>
      <c r="J921" s="13"/>
      <c r="K921" s="89">
        <f t="shared" si="58"/>
        <v>0</v>
      </c>
      <c r="L921" s="90">
        <v>0</v>
      </c>
      <c r="M921" s="91">
        <f>IFERROR(IF('Company Details'!$C$9="Yes",(VLOOKUP(Transaction!G921,'Service Details'!$D$5:$F$29,3)),0%),0)</f>
        <v>0</v>
      </c>
      <c r="N921" s="89">
        <f>IFERROR(IF('Company Details'!C927=(VLOOKUP(Transaction!F921,'Customer Details'!$B$3:$D$32,2)),0,L921*M921),0)</f>
        <v>0</v>
      </c>
      <c r="O921" s="92">
        <f>IFERROR(IF('Company Details'!C927=(VLOOKUP(Transaction!F921,'Customer Details'!$B$3:$D$32,2)),L921*M921/2,0),0)</f>
        <v>0</v>
      </c>
      <c r="P921" s="92">
        <f>IFERROR(IF('Company Details'!C927=(VLOOKUP(Transaction!F921,'Customer Details'!$B$3:$D$32,2)),L921*M921/2,0),0)</f>
        <v>0</v>
      </c>
      <c r="Q921" s="89">
        <f t="shared" si="59"/>
        <v>0</v>
      </c>
      <c r="R921" s="90">
        <f t="shared" si="60"/>
        <v>0</v>
      </c>
    </row>
    <row r="922" spans="1:18" x14ac:dyDescent="0.2">
      <c r="A922" s="73" t="str">
        <f t="shared" si="57"/>
        <v>-</v>
      </c>
      <c r="B922" s="73">
        <v>921</v>
      </c>
      <c r="C922" s="121"/>
      <c r="D922" s="9"/>
      <c r="E922" s="10"/>
      <c r="F922" s="11"/>
      <c r="G922" s="9"/>
      <c r="H922" s="86" t="str">
        <f>IFERROR(VLOOKUP(G922,'Service Details'!$D$5:$F$21,2,TRUE),"")</f>
        <v/>
      </c>
      <c r="I922" s="12"/>
      <c r="J922" s="13"/>
      <c r="K922" s="89">
        <f t="shared" si="58"/>
        <v>0</v>
      </c>
      <c r="L922" s="90">
        <v>0</v>
      </c>
      <c r="M922" s="91">
        <f>IFERROR(IF('Company Details'!$C$9="Yes",(VLOOKUP(Transaction!G922,'Service Details'!$D$5:$F$29,3)),0%),0)</f>
        <v>0</v>
      </c>
      <c r="N922" s="89">
        <f>IFERROR(IF('Company Details'!C928=(VLOOKUP(Transaction!F922,'Customer Details'!$B$3:$D$32,2)),0,L922*M922),0)</f>
        <v>0</v>
      </c>
      <c r="O922" s="92">
        <f>IFERROR(IF('Company Details'!C928=(VLOOKUP(Transaction!F922,'Customer Details'!$B$3:$D$32,2)),L922*M922/2,0),0)</f>
        <v>0</v>
      </c>
      <c r="P922" s="92">
        <f>IFERROR(IF('Company Details'!C928=(VLOOKUP(Transaction!F922,'Customer Details'!$B$3:$D$32,2)),L922*M922/2,0),0)</f>
        <v>0</v>
      </c>
      <c r="Q922" s="89">
        <f t="shared" si="59"/>
        <v>0</v>
      </c>
      <c r="R922" s="90">
        <f t="shared" si="60"/>
        <v>0</v>
      </c>
    </row>
    <row r="923" spans="1:18" x14ac:dyDescent="0.2">
      <c r="A923" s="73" t="str">
        <f t="shared" si="57"/>
        <v>-</v>
      </c>
      <c r="B923" s="73">
        <v>922</v>
      </c>
      <c r="C923" s="121"/>
      <c r="D923" s="9"/>
      <c r="E923" s="10"/>
      <c r="F923" s="11"/>
      <c r="G923" s="9"/>
      <c r="H923" s="86" t="str">
        <f>IFERROR(VLOOKUP(G923,'Service Details'!$D$5:$F$21,2,TRUE),"")</f>
        <v/>
      </c>
      <c r="I923" s="12"/>
      <c r="J923" s="13"/>
      <c r="K923" s="89">
        <f t="shared" si="58"/>
        <v>0</v>
      </c>
      <c r="L923" s="90">
        <v>0</v>
      </c>
      <c r="M923" s="91">
        <f>IFERROR(IF('Company Details'!$C$9="Yes",(VLOOKUP(Transaction!G923,'Service Details'!$D$5:$F$29,3)),0%),0)</f>
        <v>0</v>
      </c>
      <c r="N923" s="89">
        <f>IFERROR(IF('Company Details'!C929=(VLOOKUP(Transaction!F923,'Customer Details'!$B$3:$D$32,2)),0,L923*M923),0)</f>
        <v>0</v>
      </c>
      <c r="O923" s="92">
        <f>IFERROR(IF('Company Details'!C929=(VLOOKUP(Transaction!F923,'Customer Details'!$B$3:$D$32,2)),L923*M923/2,0),0)</f>
        <v>0</v>
      </c>
      <c r="P923" s="92">
        <f>IFERROR(IF('Company Details'!C929=(VLOOKUP(Transaction!F923,'Customer Details'!$B$3:$D$32,2)),L923*M923/2,0),0)</f>
        <v>0</v>
      </c>
      <c r="Q923" s="89">
        <f t="shared" si="59"/>
        <v>0</v>
      </c>
      <c r="R923" s="90">
        <f t="shared" si="60"/>
        <v>0</v>
      </c>
    </row>
    <row r="924" spans="1:18" x14ac:dyDescent="0.2">
      <c r="A924" s="73" t="str">
        <f t="shared" si="57"/>
        <v>-</v>
      </c>
      <c r="B924" s="73">
        <v>923</v>
      </c>
      <c r="C924" s="121"/>
      <c r="D924" s="9"/>
      <c r="E924" s="10"/>
      <c r="F924" s="11"/>
      <c r="G924" s="9"/>
      <c r="H924" s="86" t="str">
        <f>IFERROR(VLOOKUP(G924,'Service Details'!$D$5:$F$21,2,TRUE),"")</f>
        <v/>
      </c>
      <c r="I924" s="12"/>
      <c r="J924" s="13"/>
      <c r="K924" s="89">
        <f t="shared" si="58"/>
        <v>0</v>
      </c>
      <c r="L924" s="90">
        <v>0</v>
      </c>
      <c r="M924" s="91">
        <f>IFERROR(IF('Company Details'!$C$9="Yes",(VLOOKUP(Transaction!G924,'Service Details'!$D$5:$F$29,3)),0%),0)</f>
        <v>0</v>
      </c>
      <c r="N924" s="89">
        <f>IFERROR(IF('Company Details'!C930=(VLOOKUP(Transaction!F924,'Customer Details'!$B$3:$D$32,2)),0,L924*M924),0)</f>
        <v>0</v>
      </c>
      <c r="O924" s="92">
        <f>IFERROR(IF('Company Details'!C930=(VLOOKUP(Transaction!F924,'Customer Details'!$B$3:$D$32,2)),L924*M924/2,0),0)</f>
        <v>0</v>
      </c>
      <c r="P924" s="92">
        <f>IFERROR(IF('Company Details'!C930=(VLOOKUP(Transaction!F924,'Customer Details'!$B$3:$D$32,2)),L924*M924/2,0),0)</f>
        <v>0</v>
      </c>
      <c r="Q924" s="89">
        <f t="shared" si="59"/>
        <v>0</v>
      </c>
      <c r="R924" s="90">
        <f t="shared" si="60"/>
        <v>0</v>
      </c>
    </row>
    <row r="925" spans="1:18" x14ac:dyDescent="0.2">
      <c r="A925" s="73" t="str">
        <f t="shared" si="57"/>
        <v>-</v>
      </c>
      <c r="B925" s="73">
        <v>924</v>
      </c>
      <c r="C925" s="121"/>
      <c r="D925" s="9"/>
      <c r="E925" s="10"/>
      <c r="F925" s="11"/>
      <c r="G925" s="9"/>
      <c r="H925" s="86" t="str">
        <f>IFERROR(VLOOKUP(G925,'Service Details'!$D$5:$F$21,2,TRUE),"")</f>
        <v/>
      </c>
      <c r="I925" s="12"/>
      <c r="J925" s="13"/>
      <c r="K925" s="89">
        <f t="shared" si="58"/>
        <v>0</v>
      </c>
      <c r="L925" s="90">
        <v>0</v>
      </c>
      <c r="M925" s="91">
        <f>IFERROR(IF('Company Details'!$C$9="Yes",(VLOOKUP(Transaction!G925,'Service Details'!$D$5:$F$29,3)),0%),0)</f>
        <v>0</v>
      </c>
      <c r="N925" s="89">
        <f>IFERROR(IF('Company Details'!C931=(VLOOKUP(Transaction!F925,'Customer Details'!$B$3:$D$32,2)),0,L925*M925),0)</f>
        <v>0</v>
      </c>
      <c r="O925" s="92">
        <f>IFERROR(IF('Company Details'!C931=(VLOOKUP(Transaction!F925,'Customer Details'!$B$3:$D$32,2)),L925*M925/2,0),0)</f>
        <v>0</v>
      </c>
      <c r="P925" s="92">
        <f>IFERROR(IF('Company Details'!C931=(VLOOKUP(Transaction!F925,'Customer Details'!$B$3:$D$32,2)),L925*M925/2,0),0)</f>
        <v>0</v>
      </c>
      <c r="Q925" s="89">
        <f t="shared" si="59"/>
        <v>0</v>
      </c>
      <c r="R925" s="90">
        <f t="shared" si="60"/>
        <v>0</v>
      </c>
    </row>
    <row r="926" spans="1:18" x14ac:dyDescent="0.2">
      <c r="A926" s="73" t="str">
        <f t="shared" si="57"/>
        <v>-</v>
      </c>
      <c r="B926" s="73">
        <v>925</v>
      </c>
      <c r="C926" s="121"/>
      <c r="D926" s="9"/>
      <c r="E926" s="10"/>
      <c r="F926" s="11"/>
      <c r="G926" s="9"/>
      <c r="H926" s="86" t="str">
        <f>IFERROR(VLOOKUP(G926,'Service Details'!$D$5:$F$21,2,TRUE),"")</f>
        <v/>
      </c>
      <c r="I926" s="12"/>
      <c r="J926" s="13"/>
      <c r="K926" s="89">
        <f t="shared" si="58"/>
        <v>0</v>
      </c>
      <c r="L926" s="90">
        <v>0</v>
      </c>
      <c r="M926" s="91">
        <f>IFERROR(IF('Company Details'!$C$9="Yes",(VLOOKUP(Transaction!G926,'Service Details'!$D$5:$F$29,3)),0%),0)</f>
        <v>0</v>
      </c>
      <c r="N926" s="89">
        <f>IFERROR(IF('Company Details'!C932=(VLOOKUP(Transaction!F926,'Customer Details'!$B$3:$D$32,2)),0,L926*M926),0)</f>
        <v>0</v>
      </c>
      <c r="O926" s="92">
        <f>IFERROR(IF('Company Details'!C932=(VLOOKUP(Transaction!F926,'Customer Details'!$B$3:$D$32,2)),L926*M926/2,0),0)</f>
        <v>0</v>
      </c>
      <c r="P926" s="92">
        <f>IFERROR(IF('Company Details'!C932=(VLOOKUP(Transaction!F926,'Customer Details'!$B$3:$D$32,2)),L926*M926/2,0),0)</f>
        <v>0</v>
      </c>
      <c r="Q926" s="89">
        <f t="shared" si="59"/>
        <v>0</v>
      </c>
      <c r="R926" s="90">
        <f t="shared" si="60"/>
        <v>0</v>
      </c>
    </row>
    <row r="927" spans="1:18" x14ac:dyDescent="0.2">
      <c r="A927" s="73" t="str">
        <f t="shared" si="57"/>
        <v>-</v>
      </c>
      <c r="B927" s="73">
        <v>926</v>
      </c>
      <c r="C927" s="121"/>
      <c r="D927" s="9"/>
      <c r="E927" s="10"/>
      <c r="F927" s="11"/>
      <c r="G927" s="9"/>
      <c r="H927" s="86" t="str">
        <f>IFERROR(VLOOKUP(G927,'Service Details'!$D$5:$F$21,2,TRUE),"")</f>
        <v/>
      </c>
      <c r="I927" s="12"/>
      <c r="J927" s="13"/>
      <c r="K927" s="89">
        <f t="shared" si="58"/>
        <v>0</v>
      </c>
      <c r="L927" s="90">
        <v>0</v>
      </c>
      <c r="M927" s="91">
        <f>IFERROR(IF('Company Details'!$C$9="Yes",(VLOOKUP(Transaction!G927,'Service Details'!$D$5:$F$29,3)),0%),0)</f>
        <v>0</v>
      </c>
      <c r="N927" s="89">
        <f>IFERROR(IF('Company Details'!C933=(VLOOKUP(Transaction!F927,'Customer Details'!$B$3:$D$32,2)),0,L927*M927),0)</f>
        <v>0</v>
      </c>
      <c r="O927" s="92">
        <f>IFERROR(IF('Company Details'!C933=(VLOOKUP(Transaction!F927,'Customer Details'!$B$3:$D$32,2)),L927*M927/2,0),0)</f>
        <v>0</v>
      </c>
      <c r="P927" s="92">
        <f>IFERROR(IF('Company Details'!C933=(VLOOKUP(Transaction!F927,'Customer Details'!$B$3:$D$32,2)),L927*M927/2,0),0)</f>
        <v>0</v>
      </c>
      <c r="Q927" s="89">
        <f t="shared" si="59"/>
        <v>0</v>
      </c>
      <c r="R927" s="90">
        <f t="shared" si="60"/>
        <v>0</v>
      </c>
    </row>
    <row r="928" spans="1:18" x14ac:dyDescent="0.2">
      <c r="A928" s="73" t="str">
        <f t="shared" si="57"/>
        <v>-</v>
      </c>
      <c r="B928" s="73">
        <v>927</v>
      </c>
      <c r="C928" s="121"/>
      <c r="D928" s="9"/>
      <c r="E928" s="10"/>
      <c r="F928" s="11"/>
      <c r="G928" s="9"/>
      <c r="H928" s="86" t="str">
        <f>IFERROR(VLOOKUP(G928,'Service Details'!$D$5:$F$21,2,TRUE),"")</f>
        <v/>
      </c>
      <c r="I928" s="12"/>
      <c r="J928" s="13"/>
      <c r="K928" s="89">
        <f t="shared" si="58"/>
        <v>0</v>
      </c>
      <c r="L928" s="90">
        <v>0</v>
      </c>
      <c r="M928" s="91">
        <f>IFERROR(IF('Company Details'!$C$9="Yes",(VLOOKUP(Transaction!G928,'Service Details'!$D$5:$F$29,3)),0%),0)</f>
        <v>0</v>
      </c>
      <c r="N928" s="89">
        <f>IFERROR(IF('Company Details'!C934=(VLOOKUP(Transaction!F928,'Customer Details'!$B$3:$D$32,2)),0,L928*M928),0)</f>
        <v>0</v>
      </c>
      <c r="O928" s="92">
        <f>IFERROR(IF('Company Details'!C934=(VLOOKUP(Transaction!F928,'Customer Details'!$B$3:$D$32,2)),L928*M928/2,0),0)</f>
        <v>0</v>
      </c>
      <c r="P928" s="92">
        <f>IFERROR(IF('Company Details'!C934=(VLOOKUP(Transaction!F928,'Customer Details'!$B$3:$D$32,2)),L928*M928/2,0),0)</f>
        <v>0</v>
      </c>
      <c r="Q928" s="89">
        <f t="shared" si="59"/>
        <v>0</v>
      </c>
      <c r="R928" s="90">
        <f t="shared" si="60"/>
        <v>0</v>
      </c>
    </row>
    <row r="929" spans="1:18" x14ac:dyDescent="0.2">
      <c r="A929" s="73" t="str">
        <f t="shared" si="57"/>
        <v>-</v>
      </c>
      <c r="B929" s="73">
        <v>928</v>
      </c>
      <c r="C929" s="121"/>
      <c r="D929" s="9"/>
      <c r="E929" s="10"/>
      <c r="F929" s="11"/>
      <c r="G929" s="9"/>
      <c r="H929" s="86" t="str">
        <f>IFERROR(VLOOKUP(G929,'Service Details'!$D$5:$F$21,2,TRUE),"")</f>
        <v/>
      </c>
      <c r="I929" s="12"/>
      <c r="J929" s="13"/>
      <c r="K929" s="89">
        <f t="shared" si="58"/>
        <v>0</v>
      </c>
      <c r="L929" s="90">
        <v>0</v>
      </c>
      <c r="M929" s="91">
        <f>IFERROR(IF('Company Details'!$C$9="Yes",(VLOOKUP(Transaction!G929,'Service Details'!$D$5:$F$29,3)),0%),0)</f>
        <v>0</v>
      </c>
      <c r="N929" s="89">
        <f>IFERROR(IF('Company Details'!C935=(VLOOKUP(Transaction!F929,'Customer Details'!$B$3:$D$32,2)),0,L929*M929),0)</f>
        <v>0</v>
      </c>
      <c r="O929" s="92">
        <f>IFERROR(IF('Company Details'!C935=(VLOOKUP(Transaction!F929,'Customer Details'!$B$3:$D$32,2)),L929*M929/2,0),0)</f>
        <v>0</v>
      </c>
      <c r="P929" s="92">
        <f>IFERROR(IF('Company Details'!C935=(VLOOKUP(Transaction!F929,'Customer Details'!$B$3:$D$32,2)),L929*M929/2,0),0)</f>
        <v>0</v>
      </c>
      <c r="Q929" s="89">
        <f t="shared" si="59"/>
        <v>0</v>
      </c>
      <c r="R929" s="90">
        <f t="shared" si="60"/>
        <v>0</v>
      </c>
    </row>
    <row r="930" spans="1:18" x14ac:dyDescent="0.2">
      <c r="A930" s="73" t="str">
        <f t="shared" si="57"/>
        <v>-</v>
      </c>
      <c r="B930" s="73">
        <v>929</v>
      </c>
      <c r="C930" s="121"/>
      <c r="D930" s="9"/>
      <c r="E930" s="10"/>
      <c r="F930" s="11"/>
      <c r="G930" s="9"/>
      <c r="H930" s="86" t="str">
        <f>IFERROR(VLOOKUP(G930,'Service Details'!$D$5:$F$21,2,TRUE),"")</f>
        <v/>
      </c>
      <c r="I930" s="12"/>
      <c r="J930" s="13"/>
      <c r="K930" s="89">
        <f t="shared" si="58"/>
        <v>0</v>
      </c>
      <c r="L930" s="90">
        <v>0</v>
      </c>
      <c r="M930" s="91">
        <f>IFERROR(IF('Company Details'!$C$9="Yes",(VLOOKUP(Transaction!G930,'Service Details'!$D$5:$F$29,3)),0%),0)</f>
        <v>0</v>
      </c>
      <c r="N930" s="89">
        <f>IFERROR(IF('Company Details'!C936=(VLOOKUP(Transaction!F930,'Customer Details'!$B$3:$D$32,2)),0,L930*M930),0)</f>
        <v>0</v>
      </c>
      <c r="O930" s="92">
        <f>IFERROR(IF('Company Details'!C936=(VLOOKUP(Transaction!F930,'Customer Details'!$B$3:$D$32,2)),L930*M930/2,0),0)</f>
        <v>0</v>
      </c>
      <c r="P930" s="92">
        <f>IFERROR(IF('Company Details'!C936=(VLOOKUP(Transaction!F930,'Customer Details'!$B$3:$D$32,2)),L930*M930/2,0),0)</f>
        <v>0</v>
      </c>
      <c r="Q930" s="89">
        <f t="shared" si="59"/>
        <v>0</v>
      </c>
      <c r="R930" s="90">
        <f t="shared" si="60"/>
        <v>0</v>
      </c>
    </row>
    <row r="931" spans="1:18" x14ac:dyDescent="0.2">
      <c r="A931" s="73" t="str">
        <f t="shared" si="57"/>
        <v>-</v>
      </c>
      <c r="B931" s="73">
        <v>930</v>
      </c>
      <c r="C931" s="121"/>
      <c r="D931" s="9"/>
      <c r="E931" s="10"/>
      <c r="F931" s="11"/>
      <c r="G931" s="9"/>
      <c r="H931" s="86" t="str">
        <f>IFERROR(VLOOKUP(G931,'Service Details'!$D$5:$F$21,2,TRUE),"")</f>
        <v/>
      </c>
      <c r="I931" s="12"/>
      <c r="J931" s="13"/>
      <c r="K931" s="89">
        <f t="shared" si="58"/>
        <v>0</v>
      </c>
      <c r="L931" s="90">
        <v>0</v>
      </c>
      <c r="M931" s="91">
        <f>IFERROR(IF('Company Details'!$C$9="Yes",(VLOOKUP(Transaction!G931,'Service Details'!$D$5:$F$29,3)),0%),0)</f>
        <v>0</v>
      </c>
      <c r="N931" s="89">
        <f>IFERROR(IF('Company Details'!C937=(VLOOKUP(Transaction!F931,'Customer Details'!$B$3:$D$32,2)),0,L931*M931),0)</f>
        <v>0</v>
      </c>
      <c r="O931" s="92">
        <f>IFERROR(IF('Company Details'!C937=(VLOOKUP(Transaction!F931,'Customer Details'!$B$3:$D$32,2)),L931*M931/2,0),0)</f>
        <v>0</v>
      </c>
      <c r="P931" s="92">
        <f>IFERROR(IF('Company Details'!C937=(VLOOKUP(Transaction!F931,'Customer Details'!$B$3:$D$32,2)),L931*M931/2,0),0)</f>
        <v>0</v>
      </c>
      <c r="Q931" s="89">
        <f t="shared" si="59"/>
        <v>0</v>
      </c>
      <c r="R931" s="90">
        <f t="shared" si="60"/>
        <v>0</v>
      </c>
    </row>
    <row r="932" spans="1:18" x14ac:dyDescent="0.2">
      <c r="A932" s="73" t="str">
        <f t="shared" si="57"/>
        <v>-</v>
      </c>
      <c r="B932" s="73">
        <v>931</v>
      </c>
      <c r="C932" s="121"/>
      <c r="D932" s="9"/>
      <c r="E932" s="10"/>
      <c r="F932" s="11"/>
      <c r="G932" s="9"/>
      <c r="H932" s="86" t="str">
        <f>IFERROR(VLOOKUP(G932,'Service Details'!$D$5:$F$21,2,TRUE),"")</f>
        <v/>
      </c>
      <c r="I932" s="12"/>
      <c r="J932" s="13"/>
      <c r="K932" s="89">
        <f t="shared" si="58"/>
        <v>0</v>
      </c>
      <c r="L932" s="90">
        <v>0</v>
      </c>
      <c r="M932" s="91">
        <f>IFERROR(IF('Company Details'!$C$9="Yes",(VLOOKUP(Transaction!G932,'Service Details'!$D$5:$F$29,3)),0%),0)</f>
        <v>0</v>
      </c>
      <c r="N932" s="89">
        <f>IFERROR(IF('Company Details'!C938=(VLOOKUP(Transaction!F932,'Customer Details'!$B$3:$D$32,2)),0,L932*M932),0)</f>
        <v>0</v>
      </c>
      <c r="O932" s="92">
        <f>IFERROR(IF('Company Details'!C938=(VLOOKUP(Transaction!F932,'Customer Details'!$B$3:$D$32,2)),L932*M932/2,0),0)</f>
        <v>0</v>
      </c>
      <c r="P932" s="92">
        <f>IFERROR(IF('Company Details'!C938=(VLOOKUP(Transaction!F932,'Customer Details'!$B$3:$D$32,2)),L932*M932/2,0),0)</f>
        <v>0</v>
      </c>
      <c r="Q932" s="89">
        <f t="shared" si="59"/>
        <v>0</v>
      </c>
      <c r="R932" s="90">
        <f t="shared" si="60"/>
        <v>0</v>
      </c>
    </row>
    <row r="933" spans="1:18" x14ac:dyDescent="0.2">
      <c r="A933" s="73" t="str">
        <f t="shared" si="57"/>
        <v>-</v>
      </c>
      <c r="B933" s="73">
        <v>932</v>
      </c>
      <c r="C933" s="121"/>
      <c r="D933" s="9"/>
      <c r="E933" s="10"/>
      <c r="F933" s="11"/>
      <c r="G933" s="9"/>
      <c r="H933" s="86" t="str">
        <f>IFERROR(VLOOKUP(G933,'Service Details'!$D$5:$F$21,2,TRUE),"")</f>
        <v/>
      </c>
      <c r="I933" s="12"/>
      <c r="J933" s="13"/>
      <c r="K933" s="89">
        <f t="shared" si="58"/>
        <v>0</v>
      </c>
      <c r="L933" s="90">
        <v>0</v>
      </c>
      <c r="M933" s="91">
        <f>IFERROR(IF('Company Details'!$C$9="Yes",(VLOOKUP(Transaction!G933,'Service Details'!$D$5:$F$29,3)),0%),0)</f>
        <v>0</v>
      </c>
      <c r="N933" s="89">
        <f>IFERROR(IF('Company Details'!C939=(VLOOKUP(Transaction!F933,'Customer Details'!$B$3:$D$32,2)),0,L933*M933),0)</f>
        <v>0</v>
      </c>
      <c r="O933" s="92">
        <f>IFERROR(IF('Company Details'!C939=(VLOOKUP(Transaction!F933,'Customer Details'!$B$3:$D$32,2)),L933*M933/2,0),0)</f>
        <v>0</v>
      </c>
      <c r="P933" s="92">
        <f>IFERROR(IF('Company Details'!C939=(VLOOKUP(Transaction!F933,'Customer Details'!$B$3:$D$32,2)),L933*M933/2,0),0)</f>
        <v>0</v>
      </c>
      <c r="Q933" s="89">
        <f t="shared" si="59"/>
        <v>0</v>
      </c>
      <c r="R933" s="90">
        <f t="shared" si="60"/>
        <v>0</v>
      </c>
    </row>
    <row r="934" spans="1:18" x14ac:dyDescent="0.2">
      <c r="A934" s="73" t="str">
        <f t="shared" si="57"/>
        <v>-</v>
      </c>
      <c r="B934" s="73">
        <v>933</v>
      </c>
      <c r="C934" s="121"/>
      <c r="D934" s="9"/>
      <c r="E934" s="10"/>
      <c r="F934" s="11"/>
      <c r="G934" s="9"/>
      <c r="H934" s="86" t="str">
        <f>IFERROR(VLOOKUP(G934,'Service Details'!$D$5:$F$21,2,TRUE),"")</f>
        <v/>
      </c>
      <c r="I934" s="12"/>
      <c r="J934" s="13"/>
      <c r="K934" s="89">
        <f t="shared" si="58"/>
        <v>0</v>
      </c>
      <c r="L934" s="90">
        <v>0</v>
      </c>
      <c r="M934" s="91">
        <f>IFERROR(IF('Company Details'!$C$9="Yes",(VLOOKUP(Transaction!G934,'Service Details'!$D$5:$F$29,3)),0%),0)</f>
        <v>0</v>
      </c>
      <c r="N934" s="89">
        <f>IFERROR(IF('Company Details'!C940=(VLOOKUP(Transaction!F934,'Customer Details'!$B$3:$D$32,2)),0,L934*M934),0)</f>
        <v>0</v>
      </c>
      <c r="O934" s="92">
        <f>IFERROR(IF('Company Details'!C940=(VLOOKUP(Transaction!F934,'Customer Details'!$B$3:$D$32,2)),L934*M934/2,0),0)</f>
        <v>0</v>
      </c>
      <c r="P934" s="92">
        <f>IFERROR(IF('Company Details'!C940=(VLOOKUP(Transaction!F934,'Customer Details'!$B$3:$D$32,2)),L934*M934/2,0),0)</f>
        <v>0</v>
      </c>
      <c r="Q934" s="89">
        <f t="shared" si="59"/>
        <v>0</v>
      </c>
      <c r="R934" s="90">
        <f t="shared" si="60"/>
        <v>0</v>
      </c>
    </row>
    <row r="935" spans="1:18" x14ac:dyDescent="0.2">
      <c r="A935" s="73" t="str">
        <f t="shared" si="57"/>
        <v>-</v>
      </c>
      <c r="B935" s="73">
        <v>934</v>
      </c>
      <c r="C935" s="121"/>
      <c r="D935" s="9"/>
      <c r="E935" s="10"/>
      <c r="F935" s="11"/>
      <c r="G935" s="9"/>
      <c r="H935" s="86" t="str">
        <f>IFERROR(VLOOKUP(G935,'Service Details'!$D$5:$F$21,2,TRUE),"")</f>
        <v/>
      </c>
      <c r="I935" s="12"/>
      <c r="J935" s="13"/>
      <c r="K935" s="89">
        <f t="shared" si="58"/>
        <v>0</v>
      </c>
      <c r="L935" s="90">
        <v>0</v>
      </c>
      <c r="M935" s="91">
        <f>IFERROR(IF('Company Details'!$C$9="Yes",(VLOOKUP(Transaction!G935,'Service Details'!$D$5:$F$29,3)),0%),0)</f>
        <v>0</v>
      </c>
      <c r="N935" s="89">
        <f>IFERROR(IF('Company Details'!C941=(VLOOKUP(Transaction!F935,'Customer Details'!$B$3:$D$32,2)),0,L935*M935),0)</f>
        <v>0</v>
      </c>
      <c r="O935" s="92">
        <f>IFERROR(IF('Company Details'!C941=(VLOOKUP(Transaction!F935,'Customer Details'!$B$3:$D$32,2)),L935*M935/2,0),0)</f>
        <v>0</v>
      </c>
      <c r="P935" s="92">
        <f>IFERROR(IF('Company Details'!C941=(VLOOKUP(Transaction!F935,'Customer Details'!$B$3:$D$32,2)),L935*M935/2,0),0)</f>
        <v>0</v>
      </c>
      <c r="Q935" s="89">
        <f t="shared" si="59"/>
        <v>0</v>
      </c>
      <c r="R935" s="90">
        <f t="shared" si="60"/>
        <v>0</v>
      </c>
    </row>
    <row r="936" spans="1:18" x14ac:dyDescent="0.2">
      <c r="A936" s="73" t="str">
        <f t="shared" si="57"/>
        <v>-</v>
      </c>
      <c r="B936" s="73">
        <v>935</v>
      </c>
      <c r="C936" s="121"/>
      <c r="D936" s="9"/>
      <c r="E936" s="10"/>
      <c r="F936" s="11"/>
      <c r="G936" s="9"/>
      <c r="H936" s="86" t="str">
        <f>IFERROR(VLOOKUP(G936,'Service Details'!$D$5:$F$21,2,TRUE),"")</f>
        <v/>
      </c>
      <c r="I936" s="12"/>
      <c r="J936" s="13"/>
      <c r="K936" s="89">
        <f t="shared" si="58"/>
        <v>0</v>
      </c>
      <c r="L936" s="90">
        <v>0</v>
      </c>
      <c r="M936" s="91">
        <f>IFERROR(IF('Company Details'!$C$9="Yes",(VLOOKUP(Transaction!G936,'Service Details'!$D$5:$F$29,3)),0%),0)</f>
        <v>0</v>
      </c>
      <c r="N936" s="89">
        <f>IFERROR(IF('Company Details'!C942=(VLOOKUP(Transaction!F936,'Customer Details'!$B$3:$D$32,2)),0,L936*M936),0)</f>
        <v>0</v>
      </c>
      <c r="O936" s="92">
        <f>IFERROR(IF('Company Details'!C942=(VLOOKUP(Transaction!F936,'Customer Details'!$B$3:$D$32,2)),L936*M936/2,0),0)</f>
        <v>0</v>
      </c>
      <c r="P936" s="92">
        <f>IFERROR(IF('Company Details'!C942=(VLOOKUP(Transaction!F936,'Customer Details'!$B$3:$D$32,2)),L936*M936/2,0),0)</f>
        <v>0</v>
      </c>
      <c r="Q936" s="89">
        <f t="shared" si="59"/>
        <v>0</v>
      </c>
      <c r="R936" s="90">
        <f t="shared" si="60"/>
        <v>0</v>
      </c>
    </row>
    <row r="937" spans="1:18" x14ac:dyDescent="0.2">
      <c r="A937" s="73" t="str">
        <f t="shared" si="57"/>
        <v>-</v>
      </c>
      <c r="B937" s="73">
        <v>936</v>
      </c>
      <c r="C937" s="121"/>
      <c r="D937" s="9"/>
      <c r="E937" s="10"/>
      <c r="F937" s="11"/>
      <c r="G937" s="9"/>
      <c r="H937" s="86" t="str">
        <f>IFERROR(VLOOKUP(G937,'Service Details'!$D$5:$F$21,2,TRUE),"")</f>
        <v/>
      </c>
      <c r="I937" s="12"/>
      <c r="J937" s="13"/>
      <c r="K937" s="89">
        <f t="shared" si="58"/>
        <v>0</v>
      </c>
      <c r="L937" s="90">
        <v>0</v>
      </c>
      <c r="M937" s="91">
        <f>IFERROR(IF('Company Details'!$C$9="Yes",(VLOOKUP(Transaction!G937,'Service Details'!$D$5:$F$29,3)),0%),0)</f>
        <v>0</v>
      </c>
      <c r="N937" s="89">
        <f>IFERROR(IF('Company Details'!C943=(VLOOKUP(Transaction!F937,'Customer Details'!$B$3:$D$32,2)),0,L937*M937),0)</f>
        <v>0</v>
      </c>
      <c r="O937" s="92">
        <f>IFERROR(IF('Company Details'!C943=(VLOOKUP(Transaction!F937,'Customer Details'!$B$3:$D$32,2)),L937*M937/2,0),0)</f>
        <v>0</v>
      </c>
      <c r="P937" s="92">
        <f>IFERROR(IF('Company Details'!C943=(VLOOKUP(Transaction!F937,'Customer Details'!$B$3:$D$32,2)),L937*M937/2,0),0)</f>
        <v>0</v>
      </c>
      <c r="Q937" s="89">
        <f t="shared" si="59"/>
        <v>0</v>
      </c>
      <c r="R937" s="90">
        <f t="shared" si="60"/>
        <v>0</v>
      </c>
    </row>
    <row r="938" spans="1:18" x14ac:dyDescent="0.2">
      <c r="A938" s="73" t="str">
        <f t="shared" si="57"/>
        <v>-</v>
      </c>
      <c r="B938" s="73">
        <v>937</v>
      </c>
      <c r="C938" s="121"/>
      <c r="D938" s="9"/>
      <c r="E938" s="10"/>
      <c r="F938" s="11"/>
      <c r="G938" s="9"/>
      <c r="H938" s="86" t="str">
        <f>IFERROR(VLOOKUP(G938,'Service Details'!$D$5:$F$21,2,TRUE),"")</f>
        <v/>
      </c>
      <c r="I938" s="12"/>
      <c r="J938" s="13"/>
      <c r="K938" s="89">
        <f t="shared" si="58"/>
        <v>0</v>
      </c>
      <c r="L938" s="90">
        <v>0</v>
      </c>
      <c r="M938" s="91">
        <f>IFERROR(IF('Company Details'!$C$9="Yes",(VLOOKUP(Transaction!G938,'Service Details'!$D$5:$F$29,3)),0%),0)</f>
        <v>0</v>
      </c>
      <c r="N938" s="89">
        <f>IFERROR(IF('Company Details'!C944=(VLOOKUP(Transaction!F938,'Customer Details'!$B$3:$D$32,2)),0,L938*M938),0)</f>
        <v>0</v>
      </c>
      <c r="O938" s="92">
        <f>IFERROR(IF('Company Details'!C944=(VLOOKUP(Transaction!F938,'Customer Details'!$B$3:$D$32,2)),L938*M938/2,0),0)</f>
        <v>0</v>
      </c>
      <c r="P938" s="92">
        <f>IFERROR(IF('Company Details'!C944=(VLOOKUP(Transaction!F938,'Customer Details'!$B$3:$D$32,2)),L938*M938/2,0),0)</f>
        <v>0</v>
      </c>
      <c r="Q938" s="89">
        <f t="shared" si="59"/>
        <v>0</v>
      </c>
      <c r="R938" s="90">
        <f t="shared" si="60"/>
        <v>0</v>
      </c>
    </row>
    <row r="939" spans="1:18" x14ac:dyDescent="0.2">
      <c r="A939" s="73" t="str">
        <f t="shared" si="57"/>
        <v>-</v>
      </c>
      <c r="B939" s="73">
        <v>938</v>
      </c>
      <c r="C939" s="121"/>
      <c r="D939" s="9"/>
      <c r="E939" s="10"/>
      <c r="F939" s="11"/>
      <c r="G939" s="9"/>
      <c r="H939" s="86" t="str">
        <f>IFERROR(VLOOKUP(G939,'Service Details'!$D$5:$F$21,2,TRUE),"")</f>
        <v/>
      </c>
      <c r="I939" s="12"/>
      <c r="J939" s="13"/>
      <c r="K939" s="89">
        <f t="shared" si="58"/>
        <v>0</v>
      </c>
      <c r="L939" s="90">
        <v>0</v>
      </c>
      <c r="M939" s="91">
        <f>IFERROR(IF('Company Details'!$C$9="Yes",(VLOOKUP(Transaction!G939,'Service Details'!$D$5:$F$29,3)),0%),0)</f>
        <v>0</v>
      </c>
      <c r="N939" s="89">
        <f>IFERROR(IF('Company Details'!C945=(VLOOKUP(Transaction!F939,'Customer Details'!$B$3:$D$32,2)),0,L939*M939),0)</f>
        <v>0</v>
      </c>
      <c r="O939" s="92">
        <f>IFERROR(IF('Company Details'!C945=(VLOOKUP(Transaction!F939,'Customer Details'!$B$3:$D$32,2)),L939*M939/2,0),0)</f>
        <v>0</v>
      </c>
      <c r="P939" s="92">
        <f>IFERROR(IF('Company Details'!C945=(VLOOKUP(Transaction!F939,'Customer Details'!$B$3:$D$32,2)),L939*M939/2,0),0)</f>
        <v>0</v>
      </c>
      <c r="Q939" s="89">
        <f t="shared" si="59"/>
        <v>0</v>
      </c>
      <c r="R939" s="90">
        <f t="shared" si="60"/>
        <v>0</v>
      </c>
    </row>
    <row r="940" spans="1:18" x14ac:dyDescent="0.2">
      <c r="A940" s="73" t="str">
        <f t="shared" si="57"/>
        <v>-</v>
      </c>
      <c r="B940" s="73">
        <v>939</v>
      </c>
      <c r="C940" s="121"/>
      <c r="D940" s="9"/>
      <c r="E940" s="10"/>
      <c r="F940" s="11"/>
      <c r="G940" s="9"/>
      <c r="H940" s="86" t="str">
        <f>IFERROR(VLOOKUP(G940,'Service Details'!$D$5:$F$21,2,TRUE),"")</f>
        <v/>
      </c>
      <c r="I940" s="12"/>
      <c r="J940" s="13"/>
      <c r="K940" s="89">
        <f t="shared" si="58"/>
        <v>0</v>
      </c>
      <c r="L940" s="90">
        <v>0</v>
      </c>
      <c r="M940" s="91">
        <f>IFERROR(IF('Company Details'!$C$9="Yes",(VLOOKUP(Transaction!G940,'Service Details'!$D$5:$F$29,3)),0%),0)</f>
        <v>0</v>
      </c>
      <c r="N940" s="89">
        <f>IFERROR(IF('Company Details'!C946=(VLOOKUP(Transaction!F940,'Customer Details'!$B$3:$D$32,2)),0,L940*M940),0)</f>
        <v>0</v>
      </c>
      <c r="O940" s="92">
        <f>IFERROR(IF('Company Details'!C946=(VLOOKUP(Transaction!F940,'Customer Details'!$B$3:$D$32,2)),L940*M940/2,0),0)</f>
        <v>0</v>
      </c>
      <c r="P940" s="92">
        <f>IFERROR(IF('Company Details'!C946=(VLOOKUP(Transaction!F940,'Customer Details'!$B$3:$D$32,2)),L940*M940/2,0),0)</f>
        <v>0</v>
      </c>
      <c r="Q940" s="89">
        <f t="shared" si="59"/>
        <v>0</v>
      </c>
      <c r="R940" s="90">
        <f t="shared" si="60"/>
        <v>0</v>
      </c>
    </row>
    <row r="941" spans="1:18" x14ac:dyDescent="0.2">
      <c r="A941" s="73" t="str">
        <f t="shared" si="57"/>
        <v>-</v>
      </c>
      <c r="B941" s="73">
        <v>940</v>
      </c>
      <c r="C941" s="121"/>
      <c r="D941" s="9"/>
      <c r="E941" s="10"/>
      <c r="F941" s="11"/>
      <c r="G941" s="9"/>
      <c r="H941" s="86" t="str">
        <f>IFERROR(VLOOKUP(G941,'Service Details'!$D$5:$F$21,2,TRUE),"")</f>
        <v/>
      </c>
      <c r="I941" s="12"/>
      <c r="J941" s="13"/>
      <c r="K941" s="89">
        <f t="shared" si="58"/>
        <v>0</v>
      </c>
      <c r="L941" s="90">
        <v>0</v>
      </c>
      <c r="M941" s="91">
        <f>IFERROR(IF('Company Details'!$C$9="Yes",(VLOOKUP(Transaction!G941,'Service Details'!$D$5:$F$29,3)),0%),0)</f>
        <v>0</v>
      </c>
      <c r="N941" s="89">
        <f>IFERROR(IF('Company Details'!C947=(VLOOKUP(Transaction!F941,'Customer Details'!$B$3:$D$32,2)),0,L941*M941),0)</f>
        <v>0</v>
      </c>
      <c r="O941" s="92">
        <f>IFERROR(IF('Company Details'!C947=(VLOOKUP(Transaction!F941,'Customer Details'!$B$3:$D$32,2)),L941*M941/2,0),0)</f>
        <v>0</v>
      </c>
      <c r="P941" s="92">
        <f>IFERROR(IF('Company Details'!C947=(VLOOKUP(Transaction!F941,'Customer Details'!$B$3:$D$32,2)),L941*M941/2,0),0)</f>
        <v>0</v>
      </c>
      <c r="Q941" s="89">
        <f t="shared" si="59"/>
        <v>0</v>
      </c>
      <c r="R941" s="90">
        <f t="shared" si="60"/>
        <v>0</v>
      </c>
    </row>
    <row r="942" spans="1:18" x14ac:dyDescent="0.2">
      <c r="A942" s="73" t="str">
        <f t="shared" si="57"/>
        <v>-</v>
      </c>
      <c r="B942" s="73">
        <v>941</v>
      </c>
      <c r="C942" s="121"/>
      <c r="D942" s="9"/>
      <c r="E942" s="10"/>
      <c r="F942" s="11"/>
      <c r="G942" s="9"/>
      <c r="H942" s="86" t="str">
        <f>IFERROR(VLOOKUP(G942,'Service Details'!$D$5:$F$21,2,TRUE),"")</f>
        <v/>
      </c>
      <c r="I942" s="12"/>
      <c r="J942" s="13"/>
      <c r="K942" s="89">
        <f t="shared" si="58"/>
        <v>0</v>
      </c>
      <c r="L942" s="90">
        <v>0</v>
      </c>
      <c r="M942" s="91">
        <f>IFERROR(IF('Company Details'!$C$9="Yes",(VLOOKUP(Transaction!G942,'Service Details'!$D$5:$F$29,3)),0%),0)</f>
        <v>0</v>
      </c>
      <c r="N942" s="89">
        <f>IFERROR(IF('Company Details'!C948=(VLOOKUP(Transaction!F942,'Customer Details'!$B$3:$D$32,2)),0,L942*M942),0)</f>
        <v>0</v>
      </c>
      <c r="O942" s="92">
        <f>IFERROR(IF('Company Details'!C948=(VLOOKUP(Transaction!F942,'Customer Details'!$B$3:$D$32,2)),L942*M942/2,0),0)</f>
        <v>0</v>
      </c>
      <c r="P942" s="92">
        <f>IFERROR(IF('Company Details'!C948=(VLOOKUP(Transaction!F942,'Customer Details'!$B$3:$D$32,2)),L942*M942/2,0),0)</f>
        <v>0</v>
      </c>
      <c r="Q942" s="89">
        <f t="shared" si="59"/>
        <v>0</v>
      </c>
      <c r="R942" s="90">
        <f t="shared" si="60"/>
        <v>0</v>
      </c>
    </row>
    <row r="943" spans="1:18" x14ac:dyDescent="0.2">
      <c r="A943" s="73" t="str">
        <f t="shared" si="57"/>
        <v>-</v>
      </c>
      <c r="B943" s="73">
        <v>942</v>
      </c>
      <c r="C943" s="121"/>
      <c r="D943" s="9"/>
      <c r="E943" s="10"/>
      <c r="F943" s="11"/>
      <c r="G943" s="9"/>
      <c r="H943" s="86" t="str">
        <f>IFERROR(VLOOKUP(G943,'Service Details'!$D$5:$F$21,2,TRUE),"")</f>
        <v/>
      </c>
      <c r="I943" s="12"/>
      <c r="J943" s="13"/>
      <c r="K943" s="89">
        <f t="shared" si="58"/>
        <v>0</v>
      </c>
      <c r="L943" s="90">
        <v>0</v>
      </c>
      <c r="M943" s="91">
        <f>IFERROR(IF('Company Details'!$C$9="Yes",(VLOOKUP(Transaction!G943,'Service Details'!$D$5:$F$29,3)),0%),0)</f>
        <v>0</v>
      </c>
      <c r="N943" s="89">
        <f>IFERROR(IF('Company Details'!C949=(VLOOKUP(Transaction!F943,'Customer Details'!$B$3:$D$32,2)),0,L943*M943),0)</f>
        <v>0</v>
      </c>
      <c r="O943" s="92">
        <f>IFERROR(IF('Company Details'!C949=(VLOOKUP(Transaction!F943,'Customer Details'!$B$3:$D$32,2)),L943*M943/2,0),0)</f>
        <v>0</v>
      </c>
      <c r="P943" s="92">
        <f>IFERROR(IF('Company Details'!C949=(VLOOKUP(Transaction!F943,'Customer Details'!$B$3:$D$32,2)),L943*M943/2,0),0)</f>
        <v>0</v>
      </c>
      <c r="Q943" s="89">
        <f t="shared" si="59"/>
        <v>0</v>
      </c>
      <c r="R943" s="90">
        <f t="shared" si="60"/>
        <v>0</v>
      </c>
    </row>
    <row r="944" spans="1:18" x14ac:dyDescent="0.2">
      <c r="A944" s="73" t="str">
        <f t="shared" si="57"/>
        <v>-</v>
      </c>
      <c r="B944" s="73">
        <v>943</v>
      </c>
      <c r="C944" s="121"/>
      <c r="D944" s="9"/>
      <c r="E944" s="10"/>
      <c r="F944" s="11"/>
      <c r="G944" s="9"/>
      <c r="H944" s="86" t="str">
        <f>IFERROR(VLOOKUP(G944,'Service Details'!$D$5:$F$21,2,TRUE),"")</f>
        <v/>
      </c>
      <c r="I944" s="12"/>
      <c r="J944" s="13"/>
      <c r="K944" s="89">
        <f t="shared" si="58"/>
        <v>0</v>
      </c>
      <c r="L944" s="90">
        <v>0</v>
      </c>
      <c r="M944" s="91">
        <f>IFERROR(IF('Company Details'!$C$9="Yes",(VLOOKUP(Transaction!G944,'Service Details'!$D$5:$F$29,3)),0%),0)</f>
        <v>0</v>
      </c>
      <c r="N944" s="89">
        <f>IFERROR(IF('Company Details'!C950=(VLOOKUP(Transaction!F944,'Customer Details'!$B$3:$D$32,2)),0,L944*M944),0)</f>
        <v>0</v>
      </c>
      <c r="O944" s="92">
        <f>IFERROR(IF('Company Details'!C950=(VLOOKUP(Transaction!F944,'Customer Details'!$B$3:$D$32,2)),L944*M944/2,0),0)</f>
        <v>0</v>
      </c>
      <c r="P944" s="92">
        <f>IFERROR(IF('Company Details'!C950=(VLOOKUP(Transaction!F944,'Customer Details'!$B$3:$D$32,2)),L944*M944/2,0),0)</f>
        <v>0</v>
      </c>
      <c r="Q944" s="89">
        <f t="shared" si="59"/>
        <v>0</v>
      </c>
      <c r="R944" s="90">
        <f t="shared" si="60"/>
        <v>0</v>
      </c>
    </row>
    <row r="945" spans="1:18" x14ac:dyDescent="0.2">
      <c r="A945" s="73" t="str">
        <f t="shared" si="57"/>
        <v>-</v>
      </c>
      <c r="B945" s="73">
        <v>944</v>
      </c>
      <c r="C945" s="121"/>
      <c r="D945" s="9"/>
      <c r="E945" s="10"/>
      <c r="F945" s="11"/>
      <c r="G945" s="9"/>
      <c r="H945" s="86" t="str">
        <f>IFERROR(VLOOKUP(G945,'Service Details'!$D$5:$F$21,2,TRUE),"")</f>
        <v/>
      </c>
      <c r="I945" s="12"/>
      <c r="J945" s="13"/>
      <c r="K945" s="89">
        <f t="shared" si="58"/>
        <v>0</v>
      </c>
      <c r="L945" s="90">
        <v>0</v>
      </c>
      <c r="M945" s="91">
        <f>IFERROR(IF('Company Details'!$C$9="Yes",(VLOOKUP(Transaction!G945,'Service Details'!$D$5:$F$29,3)),0%),0)</f>
        <v>0</v>
      </c>
      <c r="N945" s="89">
        <f>IFERROR(IF('Company Details'!C951=(VLOOKUP(Transaction!F945,'Customer Details'!$B$3:$D$32,2)),0,L945*M945),0)</f>
        <v>0</v>
      </c>
      <c r="O945" s="92">
        <f>IFERROR(IF('Company Details'!C951=(VLOOKUP(Transaction!F945,'Customer Details'!$B$3:$D$32,2)),L945*M945/2,0),0)</f>
        <v>0</v>
      </c>
      <c r="P945" s="92">
        <f>IFERROR(IF('Company Details'!C951=(VLOOKUP(Transaction!F945,'Customer Details'!$B$3:$D$32,2)),L945*M945/2,0),0)</f>
        <v>0</v>
      </c>
      <c r="Q945" s="89">
        <f t="shared" si="59"/>
        <v>0</v>
      </c>
      <c r="R945" s="90">
        <f t="shared" si="60"/>
        <v>0</v>
      </c>
    </row>
    <row r="946" spans="1:18" x14ac:dyDescent="0.2">
      <c r="A946" s="73" t="str">
        <f t="shared" si="57"/>
        <v>-</v>
      </c>
      <c r="B946" s="73">
        <v>945</v>
      </c>
      <c r="C946" s="121"/>
      <c r="D946" s="9"/>
      <c r="E946" s="10"/>
      <c r="F946" s="11"/>
      <c r="G946" s="9"/>
      <c r="H946" s="86" t="str">
        <f>IFERROR(VLOOKUP(G946,'Service Details'!$D$5:$F$21,2,TRUE),"")</f>
        <v/>
      </c>
      <c r="I946" s="12"/>
      <c r="J946" s="13"/>
      <c r="K946" s="89">
        <f t="shared" si="58"/>
        <v>0</v>
      </c>
      <c r="L946" s="90">
        <v>0</v>
      </c>
      <c r="M946" s="91">
        <f>IFERROR(IF('Company Details'!$C$9="Yes",(VLOOKUP(Transaction!G946,'Service Details'!$D$5:$F$29,3)),0%),0)</f>
        <v>0</v>
      </c>
      <c r="N946" s="89">
        <f>IFERROR(IF('Company Details'!C952=(VLOOKUP(Transaction!F946,'Customer Details'!$B$3:$D$32,2)),0,L946*M946),0)</f>
        <v>0</v>
      </c>
      <c r="O946" s="92">
        <f>IFERROR(IF('Company Details'!C952=(VLOOKUP(Transaction!F946,'Customer Details'!$B$3:$D$32,2)),L946*M946/2,0),0)</f>
        <v>0</v>
      </c>
      <c r="P946" s="92">
        <f>IFERROR(IF('Company Details'!C952=(VLOOKUP(Transaction!F946,'Customer Details'!$B$3:$D$32,2)),L946*M946/2,0),0)</f>
        <v>0</v>
      </c>
      <c r="Q946" s="89">
        <f t="shared" si="59"/>
        <v>0</v>
      </c>
      <c r="R946" s="90">
        <f t="shared" si="60"/>
        <v>0</v>
      </c>
    </row>
    <row r="947" spans="1:18" x14ac:dyDescent="0.2">
      <c r="A947" s="73" t="str">
        <f t="shared" si="57"/>
        <v>-</v>
      </c>
      <c r="B947" s="73">
        <v>946</v>
      </c>
      <c r="C947" s="121"/>
      <c r="D947" s="9"/>
      <c r="E947" s="10"/>
      <c r="F947" s="11"/>
      <c r="G947" s="9"/>
      <c r="H947" s="86" t="str">
        <f>IFERROR(VLOOKUP(G947,'Service Details'!$D$5:$F$21,2,TRUE),"")</f>
        <v/>
      </c>
      <c r="I947" s="12"/>
      <c r="J947" s="13"/>
      <c r="K947" s="89">
        <f t="shared" si="58"/>
        <v>0</v>
      </c>
      <c r="L947" s="90">
        <v>0</v>
      </c>
      <c r="M947" s="91">
        <f>IFERROR(IF('Company Details'!$C$9="Yes",(VLOOKUP(Transaction!G947,'Service Details'!$D$5:$F$29,3)),0%),0)</f>
        <v>0</v>
      </c>
      <c r="N947" s="89">
        <f>IFERROR(IF('Company Details'!C953=(VLOOKUP(Transaction!F947,'Customer Details'!$B$3:$D$32,2)),0,L947*M947),0)</f>
        <v>0</v>
      </c>
      <c r="O947" s="92">
        <f>IFERROR(IF('Company Details'!C953=(VLOOKUP(Transaction!F947,'Customer Details'!$B$3:$D$32,2)),L947*M947/2,0),0)</f>
        <v>0</v>
      </c>
      <c r="P947" s="92">
        <f>IFERROR(IF('Company Details'!C953=(VLOOKUP(Transaction!F947,'Customer Details'!$B$3:$D$32,2)),L947*M947/2,0),0)</f>
        <v>0</v>
      </c>
      <c r="Q947" s="89">
        <f t="shared" si="59"/>
        <v>0</v>
      </c>
      <c r="R947" s="90">
        <f t="shared" si="60"/>
        <v>0</v>
      </c>
    </row>
    <row r="948" spans="1:18" x14ac:dyDescent="0.2">
      <c r="A948" s="73" t="str">
        <f t="shared" si="57"/>
        <v>-</v>
      </c>
      <c r="B948" s="73">
        <v>947</v>
      </c>
      <c r="C948" s="121"/>
      <c r="D948" s="9"/>
      <c r="E948" s="10"/>
      <c r="F948" s="11"/>
      <c r="G948" s="9"/>
      <c r="H948" s="86" t="str">
        <f>IFERROR(VLOOKUP(G948,'Service Details'!$D$5:$F$21,2,TRUE),"")</f>
        <v/>
      </c>
      <c r="I948" s="12"/>
      <c r="J948" s="13"/>
      <c r="K948" s="89">
        <f t="shared" si="58"/>
        <v>0</v>
      </c>
      <c r="L948" s="90">
        <v>0</v>
      </c>
      <c r="M948" s="91">
        <f>IFERROR(IF('Company Details'!$C$9="Yes",(VLOOKUP(Transaction!G948,'Service Details'!$D$5:$F$29,3)),0%),0)</f>
        <v>0</v>
      </c>
      <c r="N948" s="89">
        <f>IFERROR(IF('Company Details'!C954=(VLOOKUP(Transaction!F948,'Customer Details'!$B$3:$D$32,2)),0,L948*M948),0)</f>
        <v>0</v>
      </c>
      <c r="O948" s="92">
        <f>IFERROR(IF('Company Details'!C954=(VLOOKUP(Transaction!F948,'Customer Details'!$B$3:$D$32,2)),L948*M948/2,0),0)</f>
        <v>0</v>
      </c>
      <c r="P948" s="92">
        <f>IFERROR(IF('Company Details'!C954=(VLOOKUP(Transaction!F948,'Customer Details'!$B$3:$D$32,2)),L948*M948/2,0),0)</f>
        <v>0</v>
      </c>
      <c r="Q948" s="89">
        <f t="shared" si="59"/>
        <v>0</v>
      </c>
      <c r="R948" s="90">
        <f t="shared" si="60"/>
        <v>0</v>
      </c>
    </row>
    <row r="949" spans="1:18" x14ac:dyDescent="0.2">
      <c r="A949" s="73" t="str">
        <f t="shared" si="57"/>
        <v>-</v>
      </c>
      <c r="B949" s="73">
        <v>948</v>
      </c>
      <c r="C949" s="121"/>
      <c r="D949" s="9"/>
      <c r="E949" s="10"/>
      <c r="F949" s="11"/>
      <c r="G949" s="9"/>
      <c r="H949" s="86" t="str">
        <f>IFERROR(VLOOKUP(G949,'Service Details'!$D$5:$F$21,2,TRUE),"")</f>
        <v/>
      </c>
      <c r="I949" s="12"/>
      <c r="J949" s="13"/>
      <c r="K949" s="89">
        <f t="shared" si="58"/>
        <v>0</v>
      </c>
      <c r="L949" s="90">
        <v>0</v>
      </c>
      <c r="M949" s="91">
        <f>IFERROR(IF('Company Details'!$C$9="Yes",(VLOOKUP(Transaction!G949,'Service Details'!$D$5:$F$29,3)),0%),0)</f>
        <v>0</v>
      </c>
      <c r="N949" s="89">
        <f>IFERROR(IF('Company Details'!C955=(VLOOKUP(Transaction!F949,'Customer Details'!$B$3:$D$32,2)),0,L949*M949),0)</f>
        <v>0</v>
      </c>
      <c r="O949" s="92">
        <f>IFERROR(IF('Company Details'!C955=(VLOOKUP(Transaction!F949,'Customer Details'!$B$3:$D$32,2)),L949*M949/2,0),0)</f>
        <v>0</v>
      </c>
      <c r="P949" s="92">
        <f>IFERROR(IF('Company Details'!C955=(VLOOKUP(Transaction!F949,'Customer Details'!$B$3:$D$32,2)),L949*M949/2,0),0)</f>
        <v>0</v>
      </c>
      <c r="Q949" s="89">
        <f t="shared" si="59"/>
        <v>0</v>
      </c>
      <c r="R949" s="90">
        <f t="shared" si="60"/>
        <v>0</v>
      </c>
    </row>
    <row r="950" spans="1:18" x14ac:dyDescent="0.2">
      <c r="A950" s="73" t="str">
        <f t="shared" si="57"/>
        <v>-</v>
      </c>
      <c r="B950" s="73">
        <v>949</v>
      </c>
      <c r="C950" s="121"/>
      <c r="D950" s="9"/>
      <c r="E950" s="10"/>
      <c r="F950" s="11"/>
      <c r="G950" s="9"/>
      <c r="H950" s="86" t="str">
        <f>IFERROR(VLOOKUP(G950,'Service Details'!$D$5:$F$21,2,TRUE),"")</f>
        <v/>
      </c>
      <c r="I950" s="12"/>
      <c r="J950" s="13"/>
      <c r="K950" s="89">
        <f t="shared" si="58"/>
        <v>0</v>
      </c>
      <c r="L950" s="90">
        <v>0</v>
      </c>
      <c r="M950" s="91">
        <f>IFERROR(IF('Company Details'!$C$9="Yes",(VLOOKUP(Transaction!G950,'Service Details'!$D$5:$F$29,3)),0%),0)</f>
        <v>0</v>
      </c>
      <c r="N950" s="89">
        <f>IFERROR(IF('Company Details'!C956=(VLOOKUP(Transaction!F950,'Customer Details'!$B$3:$D$32,2)),0,L950*M950),0)</f>
        <v>0</v>
      </c>
      <c r="O950" s="92">
        <f>IFERROR(IF('Company Details'!C956=(VLOOKUP(Transaction!F950,'Customer Details'!$B$3:$D$32,2)),L950*M950/2,0),0)</f>
        <v>0</v>
      </c>
      <c r="P950" s="92">
        <f>IFERROR(IF('Company Details'!C956=(VLOOKUP(Transaction!F950,'Customer Details'!$B$3:$D$32,2)),L950*M950/2,0),0)</f>
        <v>0</v>
      </c>
      <c r="Q950" s="89">
        <f t="shared" si="59"/>
        <v>0</v>
      </c>
      <c r="R950" s="90">
        <f t="shared" si="60"/>
        <v>0</v>
      </c>
    </row>
    <row r="951" spans="1:18" x14ac:dyDescent="0.2">
      <c r="A951" s="73" t="str">
        <f t="shared" si="57"/>
        <v>-</v>
      </c>
      <c r="B951" s="73">
        <v>950</v>
      </c>
      <c r="C951" s="121"/>
      <c r="D951" s="9"/>
      <c r="E951" s="10"/>
      <c r="F951" s="11"/>
      <c r="G951" s="9"/>
      <c r="H951" s="86" t="str">
        <f>IFERROR(VLOOKUP(G951,'Service Details'!$D$5:$F$21,2,TRUE),"")</f>
        <v/>
      </c>
      <c r="I951" s="12"/>
      <c r="J951" s="13"/>
      <c r="K951" s="89">
        <f t="shared" si="58"/>
        <v>0</v>
      </c>
      <c r="L951" s="90">
        <v>0</v>
      </c>
      <c r="M951" s="91">
        <f>IFERROR(IF('Company Details'!$C$9="Yes",(VLOOKUP(Transaction!G951,'Service Details'!$D$5:$F$29,3)),0%),0)</f>
        <v>0</v>
      </c>
      <c r="N951" s="89">
        <f>IFERROR(IF('Company Details'!C957=(VLOOKUP(Transaction!F951,'Customer Details'!$B$3:$D$32,2)),0,L951*M951),0)</f>
        <v>0</v>
      </c>
      <c r="O951" s="92">
        <f>IFERROR(IF('Company Details'!C957=(VLOOKUP(Transaction!F951,'Customer Details'!$B$3:$D$32,2)),L951*M951/2,0),0)</f>
        <v>0</v>
      </c>
      <c r="P951" s="92">
        <f>IFERROR(IF('Company Details'!C957=(VLOOKUP(Transaction!F951,'Customer Details'!$B$3:$D$32,2)),L951*M951/2,0),0)</f>
        <v>0</v>
      </c>
      <c r="Q951" s="89">
        <f t="shared" si="59"/>
        <v>0</v>
      </c>
      <c r="R951" s="90">
        <f t="shared" si="60"/>
        <v>0</v>
      </c>
    </row>
    <row r="952" spans="1:18" x14ac:dyDescent="0.2">
      <c r="A952" s="73" t="str">
        <f t="shared" si="57"/>
        <v>-</v>
      </c>
      <c r="B952" s="73">
        <v>951</v>
      </c>
      <c r="C952" s="121"/>
      <c r="D952" s="9"/>
      <c r="E952" s="10"/>
      <c r="F952" s="11"/>
      <c r="G952" s="9"/>
      <c r="H952" s="86" t="str">
        <f>IFERROR(VLOOKUP(G952,'Service Details'!$D$5:$F$21,2,TRUE),"")</f>
        <v/>
      </c>
      <c r="I952" s="12"/>
      <c r="J952" s="13"/>
      <c r="K952" s="89">
        <f t="shared" si="58"/>
        <v>0</v>
      </c>
      <c r="L952" s="90">
        <v>0</v>
      </c>
      <c r="M952" s="91">
        <f>IFERROR(IF('Company Details'!$C$9="Yes",(VLOOKUP(Transaction!G952,'Service Details'!$D$5:$F$29,3)),0%),0)</f>
        <v>0</v>
      </c>
      <c r="N952" s="89">
        <f>IFERROR(IF('Company Details'!C958=(VLOOKUP(Transaction!F952,'Customer Details'!$B$3:$D$32,2)),0,L952*M952),0)</f>
        <v>0</v>
      </c>
      <c r="O952" s="92">
        <f>IFERROR(IF('Company Details'!C958=(VLOOKUP(Transaction!F952,'Customer Details'!$B$3:$D$32,2)),L952*M952/2,0),0)</f>
        <v>0</v>
      </c>
      <c r="P952" s="92">
        <f>IFERROR(IF('Company Details'!C958=(VLOOKUP(Transaction!F952,'Customer Details'!$B$3:$D$32,2)),L952*M952/2,0),0)</f>
        <v>0</v>
      </c>
      <c r="Q952" s="89">
        <f t="shared" si="59"/>
        <v>0</v>
      </c>
      <c r="R952" s="90">
        <f t="shared" si="60"/>
        <v>0</v>
      </c>
    </row>
    <row r="953" spans="1:18" x14ac:dyDescent="0.2">
      <c r="A953" s="73" t="str">
        <f t="shared" si="57"/>
        <v>-</v>
      </c>
      <c r="B953" s="73">
        <v>952</v>
      </c>
      <c r="C953" s="121"/>
      <c r="D953" s="9"/>
      <c r="E953" s="10"/>
      <c r="F953" s="11"/>
      <c r="G953" s="9"/>
      <c r="H953" s="86" t="str">
        <f>IFERROR(VLOOKUP(G953,'Service Details'!$D$5:$F$21,2,TRUE),"")</f>
        <v/>
      </c>
      <c r="I953" s="12"/>
      <c r="J953" s="13"/>
      <c r="K953" s="89">
        <f t="shared" si="58"/>
        <v>0</v>
      </c>
      <c r="L953" s="90">
        <v>0</v>
      </c>
      <c r="M953" s="91">
        <f>IFERROR(IF('Company Details'!$C$9="Yes",(VLOOKUP(Transaction!G953,'Service Details'!$D$5:$F$29,3)),0%),0)</f>
        <v>0</v>
      </c>
      <c r="N953" s="89">
        <f>IFERROR(IF('Company Details'!C959=(VLOOKUP(Transaction!F953,'Customer Details'!$B$3:$D$32,2)),0,L953*M953),0)</f>
        <v>0</v>
      </c>
      <c r="O953" s="92">
        <f>IFERROR(IF('Company Details'!C959=(VLOOKUP(Transaction!F953,'Customer Details'!$B$3:$D$32,2)),L953*M953/2,0),0)</f>
        <v>0</v>
      </c>
      <c r="P953" s="92">
        <f>IFERROR(IF('Company Details'!C959=(VLOOKUP(Transaction!F953,'Customer Details'!$B$3:$D$32,2)),L953*M953/2,0),0)</f>
        <v>0</v>
      </c>
      <c r="Q953" s="89">
        <f t="shared" si="59"/>
        <v>0</v>
      </c>
      <c r="R953" s="90">
        <f t="shared" si="60"/>
        <v>0</v>
      </c>
    </row>
    <row r="954" spans="1:18" x14ac:dyDescent="0.2">
      <c r="A954" s="73" t="str">
        <f t="shared" si="57"/>
        <v>-</v>
      </c>
      <c r="B954" s="73">
        <v>953</v>
      </c>
      <c r="C954" s="121"/>
      <c r="D954" s="9"/>
      <c r="E954" s="10"/>
      <c r="F954" s="11"/>
      <c r="G954" s="9"/>
      <c r="H954" s="86" t="str">
        <f>IFERROR(VLOOKUP(G954,'Service Details'!$D$5:$F$21,2,TRUE),"")</f>
        <v/>
      </c>
      <c r="I954" s="12"/>
      <c r="J954" s="13"/>
      <c r="K954" s="89">
        <f t="shared" si="58"/>
        <v>0</v>
      </c>
      <c r="L954" s="90">
        <v>0</v>
      </c>
      <c r="M954" s="91">
        <f>IFERROR(IF('Company Details'!$C$9="Yes",(VLOOKUP(Transaction!G954,'Service Details'!$D$5:$F$29,3)),0%),0)</f>
        <v>0</v>
      </c>
      <c r="N954" s="89">
        <f>IFERROR(IF('Company Details'!C960=(VLOOKUP(Transaction!F954,'Customer Details'!$B$3:$D$32,2)),0,L954*M954),0)</f>
        <v>0</v>
      </c>
      <c r="O954" s="92">
        <f>IFERROR(IF('Company Details'!C960=(VLOOKUP(Transaction!F954,'Customer Details'!$B$3:$D$32,2)),L954*M954/2,0),0)</f>
        <v>0</v>
      </c>
      <c r="P954" s="92">
        <f>IFERROR(IF('Company Details'!C960=(VLOOKUP(Transaction!F954,'Customer Details'!$B$3:$D$32,2)),L954*M954/2,0),0)</f>
        <v>0</v>
      </c>
      <c r="Q954" s="89">
        <f t="shared" si="59"/>
        <v>0</v>
      </c>
      <c r="R954" s="90">
        <f t="shared" si="60"/>
        <v>0</v>
      </c>
    </row>
    <row r="955" spans="1:18" x14ac:dyDescent="0.2">
      <c r="A955" s="73" t="str">
        <f t="shared" si="57"/>
        <v>-</v>
      </c>
      <c r="B955" s="73">
        <v>954</v>
      </c>
      <c r="C955" s="121"/>
      <c r="D955" s="9"/>
      <c r="E955" s="10"/>
      <c r="F955" s="11"/>
      <c r="G955" s="9"/>
      <c r="H955" s="86" t="str">
        <f>IFERROR(VLOOKUP(G955,'Service Details'!$D$5:$F$21,2,TRUE),"")</f>
        <v/>
      </c>
      <c r="I955" s="12"/>
      <c r="J955" s="13"/>
      <c r="K955" s="89">
        <f t="shared" si="58"/>
        <v>0</v>
      </c>
      <c r="L955" s="90">
        <v>0</v>
      </c>
      <c r="M955" s="91">
        <f>IFERROR(IF('Company Details'!$C$9="Yes",(VLOOKUP(Transaction!G955,'Service Details'!$D$5:$F$29,3)),0%),0)</f>
        <v>0</v>
      </c>
      <c r="N955" s="89">
        <f>IFERROR(IF('Company Details'!C961=(VLOOKUP(Transaction!F955,'Customer Details'!$B$3:$D$32,2)),0,L955*M955),0)</f>
        <v>0</v>
      </c>
      <c r="O955" s="92">
        <f>IFERROR(IF('Company Details'!C961=(VLOOKUP(Transaction!F955,'Customer Details'!$B$3:$D$32,2)),L955*M955/2,0),0)</f>
        <v>0</v>
      </c>
      <c r="P955" s="92">
        <f>IFERROR(IF('Company Details'!C961=(VLOOKUP(Transaction!F955,'Customer Details'!$B$3:$D$32,2)),L955*M955/2,0),0)</f>
        <v>0</v>
      </c>
      <c r="Q955" s="89">
        <f t="shared" si="59"/>
        <v>0</v>
      </c>
      <c r="R955" s="90">
        <f t="shared" si="60"/>
        <v>0</v>
      </c>
    </row>
    <row r="956" spans="1:18" x14ac:dyDescent="0.2">
      <c r="A956" s="73" t="str">
        <f t="shared" si="57"/>
        <v>-</v>
      </c>
      <c r="B956" s="73">
        <v>955</v>
      </c>
      <c r="C956" s="121"/>
      <c r="D956" s="9"/>
      <c r="E956" s="10"/>
      <c r="F956" s="11"/>
      <c r="G956" s="9"/>
      <c r="H956" s="86" t="str">
        <f>IFERROR(VLOOKUP(G956,'Service Details'!$D$5:$F$21,2,TRUE),"")</f>
        <v/>
      </c>
      <c r="I956" s="12"/>
      <c r="J956" s="13"/>
      <c r="K956" s="89">
        <f t="shared" si="58"/>
        <v>0</v>
      </c>
      <c r="L956" s="90">
        <v>0</v>
      </c>
      <c r="M956" s="91">
        <f>IFERROR(IF('Company Details'!$C$9="Yes",(VLOOKUP(Transaction!G956,'Service Details'!$D$5:$F$29,3)),0%),0)</f>
        <v>0</v>
      </c>
      <c r="N956" s="89">
        <f>IFERROR(IF('Company Details'!C962=(VLOOKUP(Transaction!F956,'Customer Details'!$B$3:$D$32,2)),0,L956*M956),0)</f>
        <v>0</v>
      </c>
      <c r="O956" s="92">
        <f>IFERROR(IF('Company Details'!C962=(VLOOKUP(Transaction!F956,'Customer Details'!$B$3:$D$32,2)),L956*M956/2,0),0)</f>
        <v>0</v>
      </c>
      <c r="P956" s="92">
        <f>IFERROR(IF('Company Details'!C962=(VLOOKUP(Transaction!F956,'Customer Details'!$B$3:$D$32,2)),L956*M956/2,0),0)</f>
        <v>0</v>
      </c>
      <c r="Q956" s="89">
        <f t="shared" si="59"/>
        <v>0</v>
      </c>
      <c r="R956" s="90">
        <f t="shared" si="60"/>
        <v>0</v>
      </c>
    </row>
    <row r="957" spans="1:18" x14ac:dyDescent="0.2">
      <c r="A957" s="73" t="str">
        <f t="shared" si="57"/>
        <v>-</v>
      </c>
      <c r="B957" s="73">
        <v>956</v>
      </c>
      <c r="C957" s="121"/>
      <c r="D957" s="9"/>
      <c r="E957" s="10"/>
      <c r="F957" s="11"/>
      <c r="G957" s="9"/>
      <c r="H957" s="86" t="str">
        <f>IFERROR(VLOOKUP(G957,'Service Details'!$D$5:$F$21,2,TRUE),"")</f>
        <v/>
      </c>
      <c r="I957" s="12"/>
      <c r="J957" s="13"/>
      <c r="K957" s="89">
        <f t="shared" si="58"/>
        <v>0</v>
      </c>
      <c r="L957" s="90">
        <v>0</v>
      </c>
      <c r="M957" s="91">
        <f>IFERROR(IF('Company Details'!$C$9="Yes",(VLOOKUP(Transaction!G957,'Service Details'!$D$5:$F$29,3)),0%),0)</f>
        <v>0</v>
      </c>
      <c r="N957" s="89">
        <f>IFERROR(IF('Company Details'!C963=(VLOOKUP(Transaction!F957,'Customer Details'!$B$3:$D$32,2)),0,L957*M957),0)</f>
        <v>0</v>
      </c>
      <c r="O957" s="92">
        <f>IFERROR(IF('Company Details'!C963=(VLOOKUP(Transaction!F957,'Customer Details'!$B$3:$D$32,2)),L957*M957/2,0),0)</f>
        <v>0</v>
      </c>
      <c r="P957" s="92">
        <f>IFERROR(IF('Company Details'!C963=(VLOOKUP(Transaction!F957,'Customer Details'!$B$3:$D$32,2)),L957*M957/2,0),0)</f>
        <v>0</v>
      </c>
      <c r="Q957" s="89">
        <f t="shared" si="59"/>
        <v>0</v>
      </c>
      <c r="R957" s="90">
        <f t="shared" si="60"/>
        <v>0</v>
      </c>
    </row>
    <row r="958" spans="1:18" x14ac:dyDescent="0.2">
      <c r="A958" s="73" t="str">
        <f t="shared" si="57"/>
        <v>-</v>
      </c>
      <c r="B958" s="73">
        <v>957</v>
      </c>
      <c r="C958" s="121"/>
      <c r="D958" s="9"/>
      <c r="E958" s="10"/>
      <c r="F958" s="11"/>
      <c r="G958" s="9"/>
      <c r="H958" s="86" t="str">
        <f>IFERROR(VLOOKUP(G958,'Service Details'!$D$5:$F$21,2,TRUE),"")</f>
        <v/>
      </c>
      <c r="I958" s="12"/>
      <c r="J958" s="13"/>
      <c r="K958" s="89">
        <f t="shared" si="58"/>
        <v>0</v>
      </c>
      <c r="L958" s="90">
        <v>0</v>
      </c>
      <c r="M958" s="91">
        <f>IFERROR(IF('Company Details'!$C$9="Yes",(VLOOKUP(Transaction!G958,'Service Details'!$D$5:$F$29,3)),0%),0)</f>
        <v>0</v>
      </c>
      <c r="N958" s="89">
        <f>IFERROR(IF('Company Details'!C964=(VLOOKUP(Transaction!F958,'Customer Details'!$B$3:$D$32,2)),0,L958*M958),0)</f>
        <v>0</v>
      </c>
      <c r="O958" s="92">
        <f>IFERROR(IF('Company Details'!C964=(VLOOKUP(Transaction!F958,'Customer Details'!$B$3:$D$32,2)),L958*M958/2,0),0)</f>
        <v>0</v>
      </c>
      <c r="P958" s="92">
        <f>IFERROR(IF('Company Details'!C964=(VLOOKUP(Transaction!F958,'Customer Details'!$B$3:$D$32,2)),L958*M958/2,0),0)</f>
        <v>0</v>
      </c>
      <c r="Q958" s="89">
        <f t="shared" si="59"/>
        <v>0</v>
      </c>
      <c r="R958" s="90">
        <f t="shared" si="60"/>
        <v>0</v>
      </c>
    </row>
    <row r="959" spans="1:18" x14ac:dyDescent="0.2">
      <c r="A959" s="73" t="str">
        <f t="shared" si="57"/>
        <v>-</v>
      </c>
      <c r="B959" s="73">
        <v>958</v>
      </c>
      <c r="C959" s="121"/>
      <c r="D959" s="9"/>
      <c r="E959" s="10"/>
      <c r="F959" s="11"/>
      <c r="G959" s="9"/>
      <c r="H959" s="86" t="str">
        <f>IFERROR(VLOOKUP(G959,'Service Details'!$D$5:$F$21,2,TRUE),"")</f>
        <v/>
      </c>
      <c r="I959" s="12"/>
      <c r="J959" s="13"/>
      <c r="K959" s="89">
        <f t="shared" si="58"/>
        <v>0</v>
      </c>
      <c r="L959" s="90">
        <v>0</v>
      </c>
      <c r="M959" s="91">
        <f>IFERROR(IF('Company Details'!$C$9="Yes",(VLOOKUP(Transaction!G959,'Service Details'!$D$5:$F$29,3)),0%),0)</f>
        <v>0</v>
      </c>
      <c r="N959" s="89">
        <f>IFERROR(IF('Company Details'!C965=(VLOOKUP(Transaction!F959,'Customer Details'!$B$3:$D$32,2)),0,L959*M959),0)</f>
        <v>0</v>
      </c>
      <c r="O959" s="92">
        <f>IFERROR(IF('Company Details'!C965=(VLOOKUP(Transaction!F959,'Customer Details'!$B$3:$D$32,2)),L959*M959/2,0),0)</f>
        <v>0</v>
      </c>
      <c r="P959" s="92">
        <f>IFERROR(IF('Company Details'!C965=(VLOOKUP(Transaction!F959,'Customer Details'!$B$3:$D$32,2)),L959*M959/2,0),0)</f>
        <v>0</v>
      </c>
      <c r="Q959" s="89">
        <f t="shared" si="59"/>
        <v>0</v>
      </c>
      <c r="R959" s="90">
        <f t="shared" si="60"/>
        <v>0</v>
      </c>
    </row>
    <row r="960" spans="1:18" x14ac:dyDescent="0.2">
      <c r="A960" s="73" t="str">
        <f t="shared" si="57"/>
        <v>-</v>
      </c>
      <c r="B960" s="73">
        <v>959</v>
      </c>
      <c r="C960" s="121"/>
      <c r="D960" s="9"/>
      <c r="E960" s="10"/>
      <c r="F960" s="11"/>
      <c r="G960" s="9"/>
      <c r="H960" s="86" t="str">
        <f>IFERROR(VLOOKUP(G960,'Service Details'!$D$5:$F$21,2,TRUE),"")</f>
        <v/>
      </c>
      <c r="I960" s="12"/>
      <c r="J960" s="13"/>
      <c r="K960" s="89">
        <f t="shared" si="58"/>
        <v>0</v>
      </c>
      <c r="L960" s="90">
        <v>0</v>
      </c>
      <c r="M960" s="91">
        <f>IFERROR(IF('Company Details'!$C$9="Yes",(VLOOKUP(Transaction!G960,'Service Details'!$D$5:$F$29,3)),0%),0)</f>
        <v>0</v>
      </c>
      <c r="N960" s="89">
        <f>IFERROR(IF('Company Details'!C966=(VLOOKUP(Transaction!F960,'Customer Details'!$B$3:$D$32,2)),0,L960*M960),0)</f>
        <v>0</v>
      </c>
      <c r="O960" s="92">
        <f>IFERROR(IF('Company Details'!C966=(VLOOKUP(Transaction!F960,'Customer Details'!$B$3:$D$32,2)),L960*M960/2,0),0)</f>
        <v>0</v>
      </c>
      <c r="P960" s="92">
        <f>IFERROR(IF('Company Details'!C966=(VLOOKUP(Transaction!F960,'Customer Details'!$B$3:$D$32,2)),L960*M960/2,0),0)</f>
        <v>0</v>
      </c>
      <c r="Q960" s="89">
        <f t="shared" si="59"/>
        <v>0</v>
      </c>
      <c r="R960" s="90">
        <f t="shared" si="60"/>
        <v>0</v>
      </c>
    </row>
    <row r="961" spans="1:18" x14ac:dyDescent="0.2">
      <c r="A961" s="73" t="str">
        <f t="shared" si="57"/>
        <v>-</v>
      </c>
      <c r="B961" s="73">
        <v>960</v>
      </c>
      <c r="C961" s="121"/>
      <c r="D961" s="9"/>
      <c r="E961" s="10"/>
      <c r="F961" s="11"/>
      <c r="G961" s="9"/>
      <c r="H961" s="86" t="str">
        <f>IFERROR(VLOOKUP(G961,'Service Details'!$D$5:$F$21,2,TRUE),"")</f>
        <v/>
      </c>
      <c r="I961" s="12"/>
      <c r="J961" s="13"/>
      <c r="K961" s="89">
        <f t="shared" si="58"/>
        <v>0</v>
      </c>
      <c r="L961" s="90">
        <v>0</v>
      </c>
      <c r="M961" s="91">
        <f>IFERROR(IF('Company Details'!$C$9="Yes",(VLOOKUP(Transaction!G961,'Service Details'!$D$5:$F$29,3)),0%),0)</f>
        <v>0</v>
      </c>
      <c r="N961" s="89">
        <f>IFERROR(IF('Company Details'!C967=(VLOOKUP(Transaction!F961,'Customer Details'!$B$3:$D$32,2)),0,L961*M961),0)</f>
        <v>0</v>
      </c>
      <c r="O961" s="92">
        <f>IFERROR(IF('Company Details'!C967=(VLOOKUP(Transaction!F961,'Customer Details'!$B$3:$D$32,2)),L961*M961/2,0),0)</f>
        <v>0</v>
      </c>
      <c r="P961" s="92">
        <f>IFERROR(IF('Company Details'!C967=(VLOOKUP(Transaction!F961,'Customer Details'!$B$3:$D$32,2)),L961*M961/2,0),0)</f>
        <v>0</v>
      </c>
      <c r="Q961" s="89">
        <f t="shared" si="59"/>
        <v>0</v>
      </c>
      <c r="R961" s="90">
        <f t="shared" si="60"/>
        <v>0</v>
      </c>
    </row>
    <row r="962" spans="1:18" x14ac:dyDescent="0.2">
      <c r="A962" s="73" t="str">
        <f t="shared" ref="A962:A1001" si="61">C962&amp;"-"&amp;D962</f>
        <v>-</v>
      </c>
      <c r="B962" s="73">
        <v>961</v>
      </c>
      <c r="C962" s="121"/>
      <c r="D962" s="9"/>
      <c r="E962" s="10"/>
      <c r="F962" s="11"/>
      <c r="G962" s="9"/>
      <c r="H962" s="86" t="str">
        <f>IFERROR(VLOOKUP(G962,'Service Details'!$D$5:$F$21,2,TRUE),"")</f>
        <v/>
      </c>
      <c r="I962" s="12"/>
      <c r="J962" s="13"/>
      <c r="K962" s="89">
        <f t="shared" si="58"/>
        <v>0</v>
      </c>
      <c r="L962" s="90">
        <v>0</v>
      </c>
      <c r="M962" s="91">
        <f>IFERROR(IF('Company Details'!$C$9="Yes",(VLOOKUP(Transaction!G962,'Service Details'!$D$5:$F$29,3)),0%),0)</f>
        <v>0</v>
      </c>
      <c r="N962" s="89">
        <f>IFERROR(IF('Company Details'!C968=(VLOOKUP(Transaction!F962,'Customer Details'!$B$3:$D$32,2)),0,L962*M962),0)</f>
        <v>0</v>
      </c>
      <c r="O962" s="92">
        <f>IFERROR(IF('Company Details'!C968=(VLOOKUP(Transaction!F962,'Customer Details'!$B$3:$D$32,2)),L962*M962/2,0),0)</f>
        <v>0</v>
      </c>
      <c r="P962" s="92">
        <f>IFERROR(IF('Company Details'!C968=(VLOOKUP(Transaction!F962,'Customer Details'!$B$3:$D$32,2)),L962*M962/2,0),0)</f>
        <v>0</v>
      </c>
      <c r="Q962" s="89">
        <f t="shared" si="59"/>
        <v>0</v>
      </c>
      <c r="R962" s="90">
        <f t="shared" si="60"/>
        <v>0</v>
      </c>
    </row>
    <row r="963" spans="1:18" x14ac:dyDescent="0.2">
      <c r="A963" s="73" t="str">
        <f t="shared" si="61"/>
        <v>-</v>
      </c>
      <c r="B963" s="73">
        <v>962</v>
      </c>
      <c r="C963" s="121"/>
      <c r="D963" s="9"/>
      <c r="E963" s="10"/>
      <c r="F963" s="11"/>
      <c r="G963" s="9"/>
      <c r="H963" s="86" t="str">
        <f>IFERROR(VLOOKUP(G963,'Service Details'!$D$5:$F$21,2,TRUE),"")</f>
        <v/>
      </c>
      <c r="I963" s="12"/>
      <c r="J963" s="13"/>
      <c r="K963" s="89">
        <f t="shared" ref="K963:K1001" si="62">+I963*J963</f>
        <v>0</v>
      </c>
      <c r="L963" s="90">
        <v>0</v>
      </c>
      <c r="M963" s="91">
        <f>IFERROR(IF('Company Details'!$C$9="Yes",(VLOOKUP(Transaction!G963,'Service Details'!$D$5:$F$29,3)),0%),0)</f>
        <v>0</v>
      </c>
      <c r="N963" s="89">
        <f>IFERROR(IF('Company Details'!C969=(VLOOKUP(Transaction!F963,'Customer Details'!$B$3:$D$32,2)),0,L963*M963),0)</f>
        <v>0</v>
      </c>
      <c r="O963" s="92">
        <f>IFERROR(IF('Company Details'!C969=(VLOOKUP(Transaction!F963,'Customer Details'!$B$3:$D$32,2)),L963*M963/2,0),0)</f>
        <v>0</v>
      </c>
      <c r="P963" s="92">
        <f>IFERROR(IF('Company Details'!C969=(VLOOKUP(Transaction!F963,'Customer Details'!$B$3:$D$32,2)),L963*M963/2,0),0)</f>
        <v>0</v>
      </c>
      <c r="Q963" s="89">
        <f t="shared" ref="Q963:Q1001" si="63">+N963+O963+P963</f>
        <v>0</v>
      </c>
      <c r="R963" s="90">
        <f t="shared" ref="R963:R1001" si="64">+L963+Q963</f>
        <v>0</v>
      </c>
    </row>
    <row r="964" spans="1:18" x14ac:dyDescent="0.2">
      <c r="A964" s="73" t="str">
        <f t="shared" si="61"/>
        <v>-</v>
      </c>
      <c r="B964" s="73">
        <v>963</v>
      </c>
      <c r="C964" s="121"/>
      <c r="D964" s="9"/>
      <c r="E964" s="10"/>
      <c r="F964" s="11"/>
      <c r="G964" s="9"/>
      <c r="H964" s="86" t="str">
        <f>IFERROR(VLOOKUP(G964,'Service Details'!$D$5:$F$21,2,TRUE),"")</f>
        <v/>
      </c>
      <c r="I964" s="12"/>
      <c r="J964" s="13"/>
      <c r="K964" s="89">
        <f t="shared" si="62"/>
        <v>0</v>
      </c>
      <c r="L964" s="90">
        <v>0</v>
      </c>
      <c r="M964" s="91">
        <f>IFERROR(IF('Company Details'!$C$9="Yes",(VLOOKUP(Transaction!G964,'Service Details'!$D$5:$F$29,3)),0%),0)</f>
        <v>0</v>
      </c>
      <c r="N964" s="89">
        <f>IFERROR(IF('Company Details'!C970=(VLOOKUP(Transaction!F964,'Customer Details'!$B$3:$D$32,2)),0,L964*M964),0)</f>
        <v>0</v>
      </c>
      <c r="O964" s="92">
        <f>IFERROR(IF('Company Details'!C970=(VLOOKUP(Transaction!F964,'Customer Details'!$B$3:$D$32,2)),L964*M964/2,0),0)</f>
        <v>0</v>
      </c>
      <c r="P964" s="92">
        <f>IFERROR(IF('Company Details'!C970=(VLOOKUP(Transaction!F964,'Customer Details'!$B$3:$D$32,2)),L964*M964/2,0),0)</f>
        <v>0</v>
      </c>
      <c r="Q964" s="89">
        <f t="shared" si="63"/>
        <v>0</v>
      </c>
      <c r="R964" s="90">
        <f t="shared" si="64"/>
        <v>0</v>
      </c>
    </row>
    <row r="965" spans="1:18" x14ac:dyDescent="0.2">
      <c r="A965" s="73" t="str">
        <f t="shared" si="61"/>
        <v>-</v>
      </c>
      <c r="B965" s="73">
        <v>964</v>
      </c>
      <c r="C965" s="121"/>
      <c r="D965" s="9"/>
      <c r="E965" s="10"/>
      <c r="F965" s="11"/>
      <c r="G965" s="9"/>
      <c r="H965" s="86" t="str">
        <f>IFERROR(VLOOKUP(G965,'Service Details'!$D$5:$F$21,2,TRUE),"")</f>
        <v/>
      </c>
      <c r="I965" s="12"/>
      <c r="J965" s="13"/>
      <c r="K965" s="89">
        <f t="shared" si="62"/>
        <v>0</v>
      </c>
      <c r="L965" s="90">
        <v>0</v>
      </c>
      <c r="M965" s="91">
        <f>IFERROR(IF('Company Details'!$C$9="Yes",(VLOOKUP(Transaction!G965,'Service Details'!$D$5:$F$29,3)),0%),0)</f>
        <v>0</v>
      </c>
      <c r="N965" s="89">
        <f>IFERROR(IF('Company Details'!C971=(VLOOKUP(Transaction!F965,'Customer Details'!$B$3:$D$32,2)),0,L965*M965),0)</f>
        <v>0</v>
      </c>
      <c r="O965" s="92">
        <f>IFERROR(IF('Company Details'!C971=(VLOOKUP(Transaction!F965,'Customer Details'!$B$3:$D$32,2)),L965*M965/2,0),0)</f>
        <v>0</v>
      </c>
      <c r="P965" s="92">
        <f>IFERROR(IF('Company Details'!C971=(VLOOKUP(Transaction!F965,'Customer Details'!$B$3:$D$32,2)),L965*M965/2,0),0)</f>
        <v>0</v>
      </c>
      <c r="Q965" s="89">
        <f t="shared" si="63"/>
        <v>0</v>
      </c>
      <c r="R965" s="90">
        <f t="shared" si="64"/>
        <v>0</v>
      </c>
    </row>
    <row r="966" spans="1:18" x14ac:dyDescent="0.2">
      <c r="A966" s="73" t="str">
        <f t="shared" si="61"/>
        <v>-</v>
      </c>
      <c r="B966" s="73">
        <v>965</v>
      </c>
      <c r="C966" s="121"/>
      <c r="D966" s="9"/>
      <c r="E966" s="10"/>
      <c r="F966" s="11"/>
      <c r="G966" s="9"/>
      <c r="H966" s="86" t="str">
        <f>IFERROR(VLOOKUP(G966,'Service Details'!$D$5:$F$21,2,TRUE),"")</f>
        <v/>
      </c>
      <c r="I966" s="12"/>
      <c r="J966" s="13"/>
      <c r="K966" s="89">
        <f t="shared" si="62"/>
        <v>0</v>
      </c>
      <c r="L966" s="90">
        <v>0</v>
      </c>
      <c r="M966" s="91">
        <f>IFERROR(IF('Company Details'!$C$9="Yes",(VLOOKUP(Transaction!G966,'Service Details'!$D$5:$F$29,3)),0%),0)</f>
        <v>0</v>
      </c>
      <c r="N966" s="89">
        <f>IFERROR(IF('Company Details'!C972=(VLOOKUP(Transaction!F966,'Customer Details'!$B$3:$D$32,2)),0,L966*M966),0)</f>
        <v>0</v>
      </c>
      <c r="O966" s="92">
        <f>IFERROR(IF('Company Details'!C972=(VLOOKUP(Transaction!F966,'Customer Details'!$B$3:$D$32,2)),L966*M966/2,0),0)</f>
        <v>0</v>
      </c>
      <c r="P966" s="92">
        <f>IFERROR(IF('Company Details'!C972=(VLOOKUP(Transaction!F966,'Customer Details'!$B$3:$D$32,2)),L966*M966/2,0),0)</f>
        <v>0</v>
      </c>
      <c r="Q966" s="89">
        <f t="shared" si="63"/>
        <v>0</v>
      </c>
      <c r="R966" s="90">
        <f t="shared" si="64"/>
        <v>0</v>
      </c>
    </row>
    <row r="967" spans="1:18" x14ac:dyDescent="0.2">
      <c r="A967" s="73" t="str">
        <f t="shared" si="61"/>
        <v>-</v>
      </c>
      <c r="B967" s="73">
        <v>966</v>
      </c>
      <c r="C967" s="121"/>
      <c r="D967" s="9"/>
      <c r="E967" s="10"/>
      <c r="F967" s="11"/>
      <c r="G967" s="9"/>
      <c r="H967" s="86" t="str">
        <f>IFERROR(VLOOKUP(G967,'Service Details'!$D$5:$F$21,2,TRUE),"")</f>
        <v/>
      </c>
      <c r="I967" s="12"/>
      <c r="J967" s="13"/>
      <c r="K967" s="89">
        <f t="shared" si="62"/>
        <v>0</v>
      </c>
      <c r="L967" s="90">
        <v>0</v>
      </c>
      <c r="M967" s="91">
        <f>IFERROR(IF('Company Details'!$C$9="Yes",(VLOOKUP(Transaction!G967,'Service Details'!$D$5:$F$29,3)),0%),0)</f>
        <v>0</v>
      </c>
      <c r="N967" s="89">
        <f>IFERROR(IF('Company Details'!C973=(VLOOKUP(Transaction!F967,'Customer Details'!$B$3:$D$32,2)),0,L967*M967),0)</f>
        <v>0</v>
      </c>
      <c r="O967" s="92">
        <f>IFERROR(IF('Company Details'!C973=(VLOOKUP(Transaction!F967,'Customer Details'!$B$3:$D$32,2)),L967*M967/2,0),0)</f>
        <v>0</v>
      </c>
      <c r="P967" s="92">
        <f>IFERROR(IF('Company Details'!C973=(VLOOKUP(Transaction!F967,'Customer Details'!$B$3:$D$32,2)),L967*M967/2,0),0)</f>
        <v>0</v>
      </c>
      <c r="Q967" s="89">
        <f t="shared" si="63"/>
        <v>0</v>
      </c>
      <c r="R967" s="90">
        <f t="shared" si="64"/>
        <v>0</v>
      </c>
    </row>
    <row r="968" spans="1:18" x14ac:dyDescent="0.2">
      <c r="A968" s="73" t="str">
        <f t="shared" si="61"/>
        <v>-</v>
      </c>
      <c r="B968" s="73">
        <v>967</v>
      </c>
      <c r="C968" s="121"/>
      <c r="D968" s="9"/>
      <c r="E968" s="10"/>
      <c r="F968" s="11"/>
      <c r="G968" s="9"/>
      <c r="H968" s="86" t="str">
        <f>IFERROR(VLOOKUP(G968,'Service Details'!$D$5:$F$21,2,TRUE),"")</f>
        <v/>
      </c>
      <c r="I968" s="12"/>
      <c r="J968" s="13"/>
      <c r="K968" s="89">
        <f t="shared" si="62"/>
        <v>0</v>
      </c>
      <c r="L968" s="90">
        <v>0</v>
      </c>
      <c r="M968" s="91">
        <f>IFERROR(IF('Company Details'!$C$9="Yes",(VLOOKUP(Transaction!G968,'Service Details'!$D$5:$F$29,3)),0%),0)</f>
        <v>0</v>
      </c>
      <c r="N968" s="89">
        <f>IFERROR(IF('Company Details'!C974=(VLOOKUP(Transaction!F968,'Customer Details'!$B$3:$D$32,2)),0,L968*M968),0)</f>
        <v>0</v>
      </c>
      <c r="O968" s="92">
        <f>IFERROR(IF('Company Details'!C974=(VLOOKUP(Transaction!F968,'Customer Details'!$B$3:$D$32,2)),L968*M968/2,0),0)</f>
        <v>0</v>
      </c>
      <c r="P968" s="92">
        <f>IFERROR(IF('Company Details'!C974=(VLOOKUP(Transaction!F968,'Customer Details'!$B$3:$D$32,2)),L968*M968/2,0),0)</f>
        <v>0</v>
      </c>
      <c r="Q968" s="89">
        <f t="shared" si="63"/>
        <v>0</v>
      </c>
      <c r="R968" s="90">
        <f t="shared" si="64"/>
        <v>0</v>
      </c>
    </row>
    <row r="969" spans="1:18" x14ac:dyDescent="0.2">
      <c r="A969" s="73" t="str">
        <f t="shared" si="61"/>
        <v>-</v>
      </c>
      <c r="B969" s="73">
        <v>968</v>
      </c>
      <c r="C969" s="121"/>
      <c r="D969" s="9"/>
      <c r="E969" s="10"/>
      <c r="F969" s="11"/>
      <c r="G969" s="9"/>
      <c r="H969" s="86" t="str">
        <f>IFERROR(VLOOKUP(G969,'Service Details'!$D$5:$F$21,2,TRUE),"")</f>
        <v/>
      </c>
      <c r="I969" s="12"/>
      <c r="J969" s="13"/>
      <c r="K969" s="89">
        <f t="shared" si="62"/>
        <v>0</v>
      </c>
      <c r="L969" s="90">
        <v>0</v>
      </c>
      <c r="M969" s="91">
        <f>IFERROR(IF('Company Details'!$C$9="Yes",(VLOOKUP(Transaction!G969,'Service Details'!$D$5:$F$29,3)),0%),0)</f>
        <v>0</v>
      </c>
      <c r="N969" s="89">
        <f>IFERROR(IF('Company Details'!C975=(VLOOKUP(Transaction!F969,'Customer Details'!$B$3:$D$32,2)),0,L969*M969),0)</f>
        <v>0</v>
      </c>
      <c r="O969" s="92">
        <f>IFERROR(IF('Company Details'!C975=(VLOOKUP(Transaction!F969,'Customer Details'!$B$3:$D$32,2)),L969*M969/2,0),0)</f>
        <v>0</v>
      </c>
      <c r="P969" s="92">
        <f>IFERROR(IF('Company Details'!C975=(VLOOKUP(Transaction!F969,'Customer Details'!$B$3:$D$32,2)),L969*M969/2,0),0)</f>
        <v>0</v>
      </c>
      <c r="Q969" s="89">
        <f t="shared" si="63"/>
        <v>0</v>
      </c>
      <c r="R969" s="90">
        <f t="shared" si="64"/>
        <v>0</v>
      </c>
    </row>
    <row r="970" spans="1:18" x14ac:dyDescent="0.2">
      <c r="A970" s="73" t="str">
        <f t="shared" si="61"/>
        <v>-</v>
      </c>
      <c r="B970" s="73">
        <v>969</v>
      </c>
      <c r="C970" s="121"/>
      <c r="D970" s="9"/>
      <c r="E970" s="10"/>
      <c r="F970" s="11"/>
      <c r="G970" s="9"/>
      <c r="H970" s="86" t="str">
        <f>IFERROR(VLOOKUP(G970,'Service Details'!$D$5:$F$21,2,TRUE),"")</f>
        <v/>
      </c>
      <c r="I970" s="12"/>
      <c r="J970" s="13"/>
      <c r="K970" s="89">
        <f t="shared" si="62"/>
        <v>0</v>
      </c>
      <c r="L970" s="90">
        <v>0</v>
      </c>
      <c r="M970" s="91">
        <f>IFERROR(IF('Company Details'!$C$9="Yes",(VLOOKUP(Transaction!G970,'Service Details'!$D$5:$F$29,3)),0%),0)</f>
        <v>0</v>
      </c>
      <c r="N970" s="89">
        <f>IFERROR(IF('Company Details'!C976=(VLOOKUP(Transaction!F970,'Customer Details'!$B$3:$D$32,2)),0,L970*M970),0)</f>
        <v>0</v>
      </c>
      <c r="O970" s="92">
        <f>IFERROR(IF('Company Details'!C976=(VLOOKUP(Transaction!F970,'Customer Details'!$B$3:$D$32,2)),L970*M970/2,0),0)</f>
        <v>0</v>
      </c>
      <c r="P970" s="92">
        <f>IFERROR(IF('Company Details'!C976=(VLOOKUP(Transaction!F970,'Customer Details'!$B$3:$D$32,2)),L970*M970/2,0),0)</f>
        <v>0</v>
      </c>
      <c r="Q970" s="89">
        <f t="shared" si="63"/>
        <v>0</v>
      </c>
      <c r="R970" s="90">
        <f t="shared" si="64"/>
        <v>0</v>
      </c>
    </row>
    <row r="971" spans="1:18" x14ac:dyDescent="0.2">
      <c r="A971" s="73" t="str">
        <f t="shared" si="61"/>
        <v>-</v>
      </c>
      <c r="B971" s="73">
        <v>970</v>
      </c>
      <c r="C971" s="121"/>
      <c r="D971" s="9"/>
      <c r="E971" s="10"/>
      <c r="F971" s="11"/>
      <c r="G971" s="9"/>
      <c r="H971" s="86" t="str">
        <f>IFERROR(VLOOKUP(G971,'Service Details'!$D$5:$F$21,2,TRUE),"")</f>
        <v/>
      </c>
      <c r="I971" s="12"/>
      <c r="J971" s="13"/>
      <c r="K971" s="89">
        <f t="shared" si="62"/>
        <v>0</v>
      </c>
      <c r="L971" s="90">
        <v>0</v>
      </c>
      <c r="M971" s="91">
        <f>IFERROR(IF('Company Details'!$C$9="Yes",(VLOOKUP(Transaction!G971,'Service Details'!$D$5:$F$29,3)),0%),0)</f>
        <v>0</v>
      </c>
      <c r="N971" s="89">
        <f>IFERROR(IF('Company Details'!C977=(VLOOKUP(Transaction!F971,'Customer Details'!$B$3:$D$32,2)),0,L971*M971),0)</f>
        <v>0</v>
      </c>
      <c r="O971" s="92">
        <f>IFERROR(IF('Company Details'!C977=(VLOOKUP(Transaction!F971,'Customer Details'!$B$3:$D$32,2)),L971*M971/2,0),0)</f>
        <v>0</v>
      </c>
      <c r="P971" s="92">
        <f>IFERROR(IF('Company Details'!C977=(VLOOKUP(Transaction!F971,'Customer Details'!$B$3:$D$32,2)),L971*M971/2,0),0)</f>
        <v>0</v>
      </c>
      <c r="Q971" s="89">
        <f t="shared" si="63"/>
        <v>0</v>
      </c>
      <c r="R971" s="90">
        <f t="shared" si="64"/>
        <v>0</v>
      </c>
    </row>
    <row r="972" spans="1:18" x14ac:dyDescent="0.2">
      <c r="A972" s="73" t="str">
        <f t="shared" si="61"/>
        <v>-</v>
      </c>
      <c r="B972" s="73">
        <v>971</v>
      </c>
      <c r="C972" s="121"/>
      <c r="D972" s="9"/>
      <c r="E972" s="10"/>
      <c r="F972" s="11"/>
      <c r="G972" s="9"/>
      <c r="H972" s="86" t="str">
        <f>IFERROR(VLOOKUP(G972,'Service Details'!$D$5:$F$21,2,TRUE),"")</f>
        <v/>
      </c>
      <c r="I972" s="12"/>
      <c r="J972" s="13"/>
      <c r="K972" s="89">
        <f t="shared" si="62"/>
        <v>0</v>
      </c>
      <c r="L972" s="90">
        <v>0</v>
      </c>
      <c r="M972" s="91">
        <f>IFERROR(IF('Company Details'!$C$9="Yes",(VLOOKUP(Transaction!G972,'Service Details'!$D$5:$F$29,3)),0%),0)</f>
        <v>0</v>
      </c>
      <c r="N972" s="89">
        <f>IFERROR(IF('Company Details'!C978=(VLOOKUP(Transaction!F972,'Customer Details'!$B$3:$D$32,2)),0,L972*M972),0)</f>
        <v>0</v>
      </c>
      <c r="O972" s="92">
        <f>IFERROR(IF('Company Details'!C978=(VLOOKUP(Transaction!F972,'Customer Details'!$B$3:$D$32,2)),L972*M972/2,0),0)</f>
        <v>0</v>
      </c>
      <c r="P972" s="92">
        <f>IFERROR(IF('Company Details'!C978=(VLOOKUP(Transaction!F972,'Customer Details'!$B$3:$D$32,2)),L972*M972/2,0),0)</f>
        <v>0</v>
      </c>
      <c r="Q972" s="89">
        <f t="shared" si="63"/>
        <v>0</v>
      </c>
      <c r="R972" s="90">
        <f t="shared" si="64"/>
        <v>0</v>
      </c>
    </row>
    <row r="973" spans="1:18" x14ac:dyDescent="0.2">
      <c r="A973" s="73" t="str">
        <f t="shared" si="61"/>
        <v>-</v>
      </c>
      <c r="B973" s="73">
        <v>972</v>
      </c>
      <c r="C973" s="121"/>
      <c r="D973" s="9"/>
      <c r="E973" s="10"/>
      <c r="F973" s="11"/>
      <c r="G973" s="9"/>
      <c r="H973" s="86" t="str">
        <f>IFERROR(VLOOKUP(G973,'Service Details'!$D$5:$F$21,2,TRUE),"")</f>
        <v/>
      </c>
      <c r="I973" s="12"/>
      <c r="J973" s="13"/>
      <c r="K973" s="89">
        <f t="shared" si="62"/>
        <v>0</v>
      </c>
      <c r="L973" s="90">
        <v>0</v>
      </c>
      <c r="M973" s="91">
        <f>IFERROR(IF('Company Details'!$C$9="Yes",(VLOOKUP(Transaction!G973,'Service Details'!$D$5:$F$29,3)),0%),0)</f>
        <v>0</v>
      </c>
      <c r="N973" s="89">
        <f>IFERROR(IF('Company Details'!C979=(VLOOKUP(Transaction!F973,'Customer Details'!$B$3:$D$32,2)),0,L973*M973),0)</f>
        <v>0</v>
      </c>
      <c r="O973" s="92">
        <f>IFERROR(IF('Company Details'!C979=(VLOOKUP(Transaction!F973,'Customer Details'!$B$3:$D$32,2)),L973*M973/2,0),0)</f>
        <v>0</v>
      </c>
      <c r="P973" s="92">
        <f>IFERROR(IF('Company Details'!C979=(VLOOKUP(Transaction!F973,'Customer Details'!$B$3:$D$32,2)),L973*M973/2,0),0)</f>
        <v>0</v>
      </c>
      <c r="Q973" s="89">
        <f t="shared" si="63"/>
        <v>0</v>
      </c>
      <c r="R973" s="90">
        <f t="shared" si="64"/>
        <v>0</v>
      </c>
    </row>
    <row r="974" spans="1:18" x14ac:dyDescent="0.2">
      <c r="A974" s="73" t="str">
        <f t="shared" si="61"/>
        <v>-</v>
      </c>
      <c r="B974" s="73">
        <v>973</v>
      </c>
      <c r="C974" s="121"/>
      <c r="D974" s="9"/>
      <c r="E974" s="10"/>
      <c r="F974" s="11"/>
      <c r="G974" s="9"/>
      <c r="H974" s="86" t="str">
        <f>IFERROR(VLOOKUP(G974,'Service Details'!$D$5:$F$21,2,TRUE),"")</f>
        <v/>
      </c>
      <c r="I974" s="12"/>
      <c r="J974" s="13"/>
      <c r="K974" s="89">
        <f t="shared" si="62"/>
        <v>0</v>
      </c>
      <c r="L974" s="90">
        <v>0</v>
      </c>
      <c r="M974" s="91">
        <f>IFERROR(IF('Company Details'!$C$9="Yes",(VLOOKUP(Transaction!G974,'Service Details'!$D$5:$F$29,3)),0%),0)</f>
        <v>0</v>
      </c>
      <c r="N974" s="89">
        <f>IFERROR(IF('Company Details'!C980=(VLOOKUP(Transaction!F974,'Customer Details'!$B$3:$D$32,2)),0,L974*M974),0)</f>
        <v>0</v>
      </c>
      <c r="O974" s="92">
        <f>IFERROR(IF('Company Details'!C980=(VLOOKUP(Transaction!F974,'Customer Details'!$B$3:$D$32,2)),L974*M974/2,0),0)</f>
        <v>0</v>
      </c>
      <c r="P974" s="92">
        <f>IFERROR(IF('Company Details'!C980=(VLOOKUP(Transaction!F974,'Customer Details'!$B$3:$D$32,2)),L974*M974/2,0),0)</f>
        <v>0</v>
      </c>
      <c r="Q974" s="89">
        <f t="shared" si="63"/>
        <v>0</v>
      </c>
      <c r="R974" s="90">
        <f t="shared" si="64"/>
        <v>0</v>
      </c>
    </row>
    <row r="975" spans="1:18" x14ac:dyDescent="0.2">
      <c r="A975" s="73" t="str">
        <f t="shared" si="61"/>
        <v>-</v>
      </c>
      <c r="B975" s="73">
        <v>974</v>
      </c>
      <c r="C975" s="121"/>
      <c r="D975" s="9"/>
      <c r="E975" s="10"/>
      <c r="F975" s="11"/>
      <c r="G975" s="9"/>
      <c r="H975" s="86" t="str">
        <f>IFERROR(VLOOKUP(G975,'Service Details'!$D$5:$F$21,2,TRUE),"")</f>
        <v/>
      </c>
      <c r="I975" s="12"/>
      <c r="J975" s="13"/>
      <c r="K975" s="89">
        <f t="shared" si="62"/>
        <v>0</v>
      </c>
      <c r="L975" s="90">
        <v>0</v>
      </c>
      <c r="M975" s="91">
        <f>IFERROR(IF('Company Details'!$C$9="Yes",(VLOOKUP(Transaction!G975,'Service Details'!$D$5:$F$29,3)),0%),0)</f>
        <v>0</v>
      </c>
      <c r="N975" s="89">
        <f>IFERROR(IF('Company Details'!C981=(VLOOKUP(Transaction!F975,'Customer Details'!$B$3:$D$32,2)),0,L975*M975),0)</f>
        <v>0</v>
      </c>
      <c r="O975" s="92">
        <f>IFERROR(IF('Company Details'!C981=(VLOOKUP(Transaction!F975,'Customer Details'!$B$3:$D$32,2)),L975*M975/2,0),0)</f>
        <v>0</v>
      </c>
      <c r="P975" s="92">
        <f>IFERROR(IF('Company Details'!C981=(VLOOKUP(Transaction!F975,'Customer Details'!$B$3:$D$32,2)),L975*M975/2,0),0)</f>
        <v>0</v>
      </c>
      <c r="Q975" s="89">
        <f t="shared" si="63"/>
        <v>0</v>
      </c>
      <c r="R975" s="90">
        <f t="shared" si="64"/>
        <v>0</v>
      </c>
    </row>
    <row r="976" spans="1:18" x14ac:dyDescent="0.2">
      <c r="A976" s="73" t="str">
        <f t="shared" si="61"/>
        <v>-</v>
      </c>
      <c r="B976" s="73">
        <v>975</v>
      </c>
      <c r="C976" s="121"/>
      <c r="D976" s="9"/>
      <c r="E976" s="10"/>
      <c r="F976" s="11"/>
      <c r="G976" s="9"/>
      <c r="H976" s="86" t="str">
        <f>IFERROR(VLOOKUP(G976,'Service Details'!$D$5:$F$21,2,TRUE),"")</f>
        <v/>
      </c>
      <c r="I976" s="12"/>
      <c r="J976" s="13"/>
      <c r="K976" s="89">
        <f t="shared" si="62"/>
        <v>0</v>
      </c>
      <c r="L976" s="90">
        <v>0</v>
      </c>
      <c r="M976" s="91">
        <f>IFERROR(IF('Company Details'!$C$9="Yes",(VLOOKUP(Transaction!G976,'Service Details'!$D$5:$F$29,3)),0%),0)</f>
        <v>0</v>
      </c>
      <c r="N976" s="89">
        <f>IFERROR(IF('Company Details'!C982=(VLOOKUP(Transaction!F976,'Customer Details'!$B$3:$D$32,2)),0,L976*M976),0)</f>
        <v>0</v>
      </c>
      <c r="O976" s="92">
        <f>IFERROR(IF('Company Details'!C982=(VLOOKUP(Transaction!F976,'Customer Details'!$B$3:$D$32,2)),L976*M976/2,0),0)</f>
        <v>0</v>
      </c>
      <c r="P976" s="92">
        <f>IFERROR(IF('Company Details'!C982=(VLOOKUP(Transaction!F976,'Customer Details'!$B$3:$D$32,2)),L976*M976/2,0),0)</f>
        <v>0</v>
      </c>
      <c r="Q976" s="89">
        <f t="shared" si="63"/>
        <v>0</v>
      </c>
      <c r="R976" s="90">
        <f t="shared" si="64"/>
        <v>0</v>
      </c>
    </row>
    <row r="977" spans="1:18" x14ac:dyDescent="0.2">
      <c r="A977" s="73" t="str">
        <f t="shared" si="61"/>
        <v>-</v>
      </c>
      <c r="B977" s="73">
        <v>976</v>
      </c>
      <c r="C977" s="121"/>
      <c r="D977" s="9"/>
      <c r="E977" s="10"/>
      <c r="F977" s="11"/>
      <c r="G977" s="9"/>
      <c r="H977" s="86" t="str">
        <f>IFERROR(VLOOKUP(G977,'Service Details'!$D$5:$F$21,2,TRUE),"")</f>
        <v/>
      </c>
      <c r="I977" s="12"/>
      <c r="J977" s="13"/>
      <c r="K977" s="89">
        <f t="shared" si="62"/>
        <v>0</v>
      </c>
      <c r="L977" s="90">
        <v>0</v>
      </c>
      <c r="M977" s="91">
        <f>IFERROR(IF('Company Details'!$C$9="Yes",(VLOOKUP(Transaction!G977,'Service Details'!$D$5:$F$29,3)),0%),0)</f>
        <v>0</v>
      </c>
      <c r="N977" s="89">
        <f>IFERROR(IF('Company Details'!C983=(VLOOKUP(Transaction!F977,'Customer Details'!$B$3:$D$32,2)),0,L977*M977),0)</f>
        <v>0</v>
      </c>
      <c r="O977" s="92">
        <f>IFERROR(IF('Company Details'!C983=(VLOOKUP(Transaction!F977,'Customer Details'!$B$3:$D$32,2)),L977*M977/2,0),0)</f>
        <v>0</v>
      </c>
      <c r="P977" s="92">
        <f>IFERROR(IF('Company Details'!C983=(VLOOKUP(Transaction!F977,'Customer Details'!$B$3:$D$32,2)),L977*M977/2,0),0)</f>
        <v>0</v>
      </c>
      <c r="Q977" s="89">
        <f t="shared" si="63"/>
        <v>0</v>
      </c>
      <c r="R977" s="90">
        <f t="shared" si="64"/>
        <v>0</v>
      </c>
    </row>
    <row r="978" spans="1:18" x14ac:dyDescent="0.2">
      <c r="A978" s="73" t="str">
        <f t="shared" si="61"/>
        <v>-</v>
      </c>
      <c r="B978" s="73">
        <v>977</v>
      </c>
      <c r="C978" s="121"/>
      <c r="D978" s="9"/>
      <c r="E978" s="10"/>
      <c r="F978" s="11"/>
      <c r="G978" s="9"/>
      <c r="H978" s="86" t="str">
        <f>IFERROR(VLOOKUP(G978,'Service Details'!$D$5:$F$21,2,TRUE),"")</f>
        <v/>
      </c>
      <c r="I978" s="12"/>
      <c r="J978" s="13"/>
      <c r="K978" s="89">
        <f t="shared" si="62"/>
        <v>0</v>
      </c>
      <c r="L978" s="90">
        <v>0</v>
      </c>
      <c r="M978" s="91">
        <f>IFERROR(IF('Company Details'!$C$9="Yes",(VLOOKUP(Transaction!G978,'Service Details'!$D$5:$F$29,3)),0%),0)</f>
        <v>0</v>
      </c>
      <c r="N978" s="89">
        <f>IFERROR(IF('Company Details'!C984=(VLOOKUP(Transaction!F978,'Customer Details'!$B$3:$D$32,2)),0,L978*M978),0)</f>
        <v>0</v>
      </c>
      <c r="O978" s="92">
        <f>IFERROR(IF('Company Details'!C984=(VLOOKUP(Transaction!F978,'Customer Details'!$B$3:$D$32,2)),L978*M978/2,0),0)</f>
        <v>0</v>
      </c>
      <c r="P978" s="92">
        <f>IFERROR(IF('Company Details'!C984=(VLOOKUP(Transaction!F978,'Customer Details'!$B$3:$D$32,2)),L978*M978/2,0),0)</f>
        <v>0</v>
      </c>
      <c r="Q978" s="89">
        <f t="shared" si="63"/>
        <v>0</v>
      </c>
      <c r="R978" s="90">
        <f t="shared" si="64"/>
        <v>0</v>
      </c>
    </row>
    <row r="979" spans="1:18" x14ac:dyDescent="0.2">
      <c r="A979" s="73" t="str">
        <f t="shared" si="61"/>
        <v>-</v>
      </c>
      <c r="B979" s="73">
        <v>978</v>
      </c>
      <c r="C979" s="121"/>
      <c r="D979" s="9"/>
      <c r="E979" s="10"/>
      <c r="F979" s="11"/>
      <c r="G979" s="9"/>
      <c r="H979" s="86" t="str">
        <f>IFERROR(VLOOKUP(G979,'Service Details'!$D$5:$F$21,2,TRUE),"")</f>
        <v/>
      </c>
      <c r="I979" s="12"/>
      <c r="J979" s="13"/>
      <c r="K979" s="89">
        <f t="shared" si="62"/>
        <v>0</v>
      </c>
      <c r="L979" s="90">
        <v>0</v>
      </c>
      <c r="M979" s="91">
        <f>IFERROR(IF('Company Details'!$C$9="Yes",(VLOOKUP(Transaction!G979,'Service Details'!$D$5:$F$29,3)),0%),0)</f>
        <v>0</v>
      </c>
      <c r="N979" s="89">
        <f>IFERROR(IF('Company Details'!C985=(VLOOKUP(Transaction!F979,'Customer Details'!$B$3:$D$32,2)),0,L979*M979),0)</f>
        <v>0</v>
      </c>
      <c r="O979" s="92">
        <f>IFERROR(IF('Company Details'!C985=(VLOOKUP(Transaction!F979,'Customer Details'!$B$3:$D$32,2)),L979*M979/2,0),0)</f>
        <v>0</v>
      </c>
      <c r="P979" s="92">
        <f>IFERROR(IF('Company Details'!C985=(VLOOKUP(Transaction!F979,'Customer Details'!$B$3:$D$32,2)),L979*M979/2,0),0)</f>
        <v>0</v>
      </c>
      <c r="Q979" s="89">
        <f t="shared" si="63"/>
        <v>0</v>
      </c>
      <c r="R979" s="90">
        <f t="shared" si="64"/>
        <v>0</v>
      </c>
    </row>
    <row r="980" spans="1:18" x14ac:dyDescent="0.2">
      <c r="A980" s="73" t="str">
        <f t="shared" si="61"/>
        <v>-</v>
      </c>
      <c r="B980" s="73">
        <v>979</v>
      </c>
      <c r="C980" s="121"/>
      <c r="D980" s="9"/>
      <c r="E980" s="10"/>
      <c r="F980" s="11"/>
      <c r="G980" s="9"/>
      <c r="H980" s="86" t="str">
        <f>IFERROR(VLOOKUP(G980,'Service Details'!$D$5:$F$21,2,TRUE),"")</f>
        <v/>
      </c>
      <c r="I980" s="12"/>
      <c r="J980" s="13"/>
      <c r="K980" s="89">
        <f t="shared" si="62"/>
        <v>0</v>
      </c>
      <c r="L980" s="90">
        <v>0</v>
      </c>
      <c r="M980" s="91">
        <f>IFERROR(IF('Company Details'!$C$9="Yes",(VLOOKUP(Transaction!G980,'Service Details'!$D$5:$F$29,3)),0%),0)</f>
        <v>0</v>
      </c>
      <c r="N980" s="89">
        <f>IFERROR(IF('Company Details'!C986=(VLOOKUP(Transaction!F980,'Customer Details'!$B$3:$D$32,2)),0,L980*M980),0)</f>
        <v>0</v>
      </c>
      <c r="O980" s="92">
        <f>IFERROR(IF('Company Details'!C986=(VLOOKUP(Transaction!F980,'Customer Details'!$B$3:$D$32,2)),L980*M980/2,0),0)</f>
        <v>0</v>
      </c>
      <c r="P980" s="92">
        <f>IFERROR(IF('Company Details'!C986=(VLOOKUP(Transaction!F980,'Customer Details'!$B$3:$D$32,2)),L980*M980/2,0),0)</f>
        <v>0</v>
      </c>
      <c r="Q980" s="89">
        <f t="shared" si="63"/>
        <v>0</v>
      </c>
      <c r="R980" s="90">
        <f t="shared" si="64"/>
        <v>0</v>
      </c>
    </row>
    <row r="981" spans="1:18" x14ac:dyDescent="0.2">
      <c r="A981" s="73" t="str">
        <f t="shared" si="61"/>
        <v>-</v>
      </c>
      <c r="B981" s="73">
        <v>980</v>
      </c>
      <c r="C981" s="121"/>
      <c r="D981" s="9"/>
      <c r="E981" s="10"/>
      <c r="F981" s="11"/>
      <c r="G981" s="9"/>
      <c r="H981" s="86" t="str">
        <f>IFERROR(VLOOKUP(G981,'Service Details'!$D$5:$F$21,2,TRUE),"")</f>
        <v/>
      </c>
      <c r="I981" s="12"/>
      <c r="J981" s="13"/>
      <c r="K981" s="89">
        <f t="shared" si="62"/>
        <v>0</v>
      </c>
      <c r="L981" s="90">
        <v>0</v>
      </c>
      <c r="M981" s="91">
        <f>IFERROR(IF('Company Details'!$C$9="Yes",(VLOOKUP(Transaction!G981,'Service Details'!$D$5:$F$29,3)),0%),0)</f>
        <v>0</v>
      </c>
      <c r="N981" s="89">
        <f>IFERROR(IF('Company Details'!C987=(VLOOKUP(Transaction!F981,'Customer Details'!$B$3:$D$32,2)),0,L981*M981),0)</f>
        <v>0</v>
      </c>
      <c r="O981" s="92">
        <f>IFERROR(IF('Company Details'!C987=(VLOOKUP(Transaction!F981,'Customer Details'!$B$3:$D$32,2)),L981*M981/2,0),0)</f>
        <v>0</v>
      </c>
      <c r="P981" s="92">
        <f>IFERROR(IF('Company Details'!C987=(VLOOKUP(Transaction!F981,'Customer Details'!$B$3:$D$32,2)),L981*M981/2,0),0)</f>
        <v>0</v>
      </c>
      <c r="Q981" s="89">
        <f t="shared" si="63"/>
        <v>0</v>
      </c>
      <c r="R981" s="90">
        <f t="shared" si="64"/>
        <v>0</v>
      </c>
    </row>
    <row r="982" spans="1:18" x14ac:dyDescent="0.2">
      <c r="A982" s="73" t="str">
        <f t="shared" si="61"/>
        <v>-</v>
      </c>
      <c r="B982" s="73">
        <v>981</v>
      </c>
      <c r="C982" s="121"/>
      <c r="D982" s="9"/>
      <c r="E982" s="10"/>
      <c r="F982" s="11"/>
      <c r="G982" s="9"/>
      <c r="H982" s="86" t="str">
        <f>IFERROR(VLOOKUP(G982,'Service Details'!$D$5:$F$21,2,TRUE),"")</f>
        <v/>
      </c>
      <c r="I982" s="12"/>
      <c r="J982" s="13"/>
      <c r="K982" s="89">
        <f t="shared" si="62"/>
        <v>0</v>
      </c>
      <c r="L982" s="90">
        <v>0</v>
      </c>
      <c r="M982" s="91">
        <f>IFERROR(IF('Company Details'!$C$9="Yes",(VLOOKUP(Transaction!G982,'Service Details'!$D$5:$F$29,3)),0%),0)</f>
        <v>0</v>
      </c>
      <c r="N982" s="89">
        <f>IFERROR(IF('Company Details'!C988=(VLOOKUP(Transaction!F982,'Customer Details'!$B$3:$D$32,2)),0,L982*M982),0)</f>
        <v>0</v>
      </c>
      <c r="O982" s="92">
        <f>IFERROR(IF('Company Details'!C988=(VLOOKUP(Transaction!F982,'Customer Details'!$B$3:$D$32,2)),L982*M982/2,0),0)</f>
        <v>0</v>
      </c>
      <c r="P982" s="92">
        <f>IFERROR(IF('Company Details'!C988=(VLOOKUP(Transaction!F982,'Customer Details'!$B$3:$D$32,2)),L982*M982/2,0),0)</f>
        <v>0</v>
      </c>
      <c r="Q982" s="89">
        <f t="shared" si="63"/>
        <v>0</v>
      </c>
      <c r="R982" s="90">
        <f t="shared" si="64"/>
        <v>0</v>
      </c>
    </row>
    <row r="983" spans="1:18" x14ac:dyDescent="0.2">
      <c r="A983" s="73" t="str">
        <f t="shared" si="61"/>
        <v>-</v>
      </c>
      <c r="B983" s="73">
        <v>982</v>
      </c>
      <c r="C983" s="121"/>
      <c r="D983" s="9"/>
      <c r="E983" s="10"/>
      <c r="F983" s="11"/>
      <c r="G983" s="9"/>
      <c r="H983" s="86" t="str">
        <f>IFERROR(VLOOKUP(G983,'Service Details'!$D$5:$F$21,2,TRUE),"")</f>
        <v/>
      </c>
      <c r="I983" s="12"/>
      <c r="J983" s="13"/>
      <c r="K983" s="89">
        <f t="shared" si="62"/>
        <v>0</v>
      </c>
      <c r="L983" s="90">
        <v>0</v>
      </c>
      <c r="M983" s="91">
        <f>IFERROR(IF('Company Details'!$C$9="Yes",(VLOOKUP(Transaction!G983,'Service Details'!$D$5:$F$29,3)),0%),0)</f>
        <v>0</v>
      </c>
      <c r="N983" s="89">
        <f>IFERROR(IF('Company Details'!C989=(VLOOKUP(Transaction!F983,'Customer Details'!$B$3:$D$32,2)),0,L983*M983),0)</f>
        <v>0</v>
      </c>
      <c r="O983" s="92">
        <f>IFERROR(IF('Company Details'!C989=(VLOOKUP(Transaction!F983,'Customer Details'!$B$3:$D$32,2)),L983*M983/2,0),0)</f>
        <v>0</v>
      </c>
      <c r="P983" s="92">
        <f>IFERROR(IF('Company Details'!C989=(VLOOKUP(Transaction!F983,'Customer Details'!$B$3:$D$32,2)),L983*M983/2,0),0)</f>
        <v>0</v>
      </c>
      <c r="Q983" s="89">
        <f t="shared" si="63"/>
        <v>0</v>
      </c>
      <c r="R983" s="90">
        <f t="shared" si="64"/>
        <v>0</v>
      </c>
    </row>
    <row r="984" spans="1:18" x14ac:dyDescent="0.2">
      <c r="A984" s="73" t="str">
        <f t="shared" si="61"/>
        <v>-</v>
      </c>
      <c r="B984" s="73">
        <v>983</v>
      </c>
      <c r="C984" s="121"/>
      <c r="D984" s="9"/>
      <c r="E984" s="10"/>
      <c r="F984" s="11"/>
      <c r="G984" s="9"/>
      <c r="H984" s="86" t="str">
        <f>IFERROR(VLOOKUP(G984,'Service Details'!$D$5:$F$21,2,TRUE),"")</f>
        <v/>
      </c>
      <c r="I984" s="12"/>
      <c r="J984" s="13"/>
      <c r="K984" s="89">
        <f t="shared" si="62"/>
        <v>0</v>
      </c>
      <c r="L984" s="90">
        <v>0</v>
      </c>
      <c r="M984" s="91">
        <f>IFERROR(IF('Company Details'!$C$9="Yes",(VLOOKUP(Transaction!G984,'Service Details'!$D$5:$F$29,3)),0%),0)</f>
        <v>0</v>
      </c>
      <c r="N984" s="89">
        <f>IFERROR(IF('Company Details'!C990=(VLOOKUP(Transaction!F984,'Customer Details'!$B$3:$D$32,2)),0,L984*M984),0)</f>
        <v>0</v>
      </c>
      <c r="O984" s="92">
        <f>IFERROR(IF('Company Details'!C990=(VLOOKUP(Transaction!F984,'Customer Details'!$B$3:$D$32,2)),L984*M984/2,0),0)</f>
        <v>0</v>
      </c>
      <c r="P984" s="92">
        <f>IFERROR(IF('Company Details'!C990=(VLOOKUP(Transaction!F984,'Customer Details'!$B$3:$D$32,2)),L984*M984/2,0),0)</f>
        <v>0</v>
      </c>
      <c r="Q984" s="89">
        <f t="shared" si="63"/>
        <v>0</v>
      </c>
      <c r="R984" s="90">
        <f t="shared" si="64"/>
        <v>0</v>
      </c>
    </row>
    <row r="985" spans="1:18" x14ac:dyDescent="0.2">
      <c r="A985" s="73" t="str">
        <f t="shared" si="61"/>
        <v>-</v>
      </c>
      <c r="B985" s="73">
        <v>984</v>
      </c>
      <c r="C985" s="121"/>
      <c r="D985" s="9"/>
      <c r="E985" s="10"/>
      <c r="F985" s="11"/>
      <c r="G985" s="9"/>
      <c r="H985" s="86" t="str">
        <f>IFERROR(VLOOKUP(G985,'Service Details'!$D$5:$F$21,2,TRUE),"")</f>
        <v/>
      </c>
      <c r="I985" s="12"/>
      <c r="J985" s="13"/>
      <c r="K985" s="89">
        <f t="shared" si="62"/>
        <v>0</v>
      </c>
      <c r="L985" s="90">
        <v>0</v>
      </c>
      <c r="M985" s="91">
        <f>IFERROR(IF('Company Details'!$C$9="Yes",(VLOOKUP(Transaction!G985,'Service Details'!$D$5:$F$29,3)),0%),0)</f>
        <v>0</v>
      </c>
      <c r="N985" s="89">
        <f>IFERROR(IF('Company Details'!C991=(VLOOKUP(Transaction!F985,'Customer Details'!$B$3:$D$32,2)),0,L985*M985),0)</f>
        <v>0</v>
      </c>
      <c r="O985" s="92">
        <f>IFERROR(IF('Company Details'!C991=(VLOOKUP(Transaction!F985,'Customer Details'!$B$3:$D$32,2)),L985*M985/2,0),0)</f>
        <v>0</v>
      </c>
      <c r="P985" s="92">
        <f>IFERROR(IF('Company Details'!C991=(VLOOKUP(Transaction!F985,'Customer Details'!$B$3:$D$32,2)),L985*M985/2,0),0)</f>
        <v>0</v>
      </c>
      <c r="Q985" s="89">
        <f t="shared" si="63"/>
        <v>0</v>
      </c>
      <c r="R985" s="90">
        <f t="shared" si="64"/>
        <v>0</v>
      </c>
    </row>
    <row r="986" spans="1:18" x14ac:dyDescent="0.2">
      <c r="A986" s="73" t="str">
        <f t="shared" si="61"/>
        <v>-</v>
      </c>
      <c r="B986" s="73">
        <v>985</v>
      </c>
      <c r="C986" s="121"/>
      <c r="D986" s="9"/>
      <c r="E986" s="10"/>
      <c r="F986" s="11"/>
      <c r="G986" s="9"/>
      <c r="H986" s="86" t="str">
        <f>IFERROR(VLOOKUP(G986,'Service Details'!$D$5:$F$21,2,TRUE),"")</f>
        <v/>
      </c>
      <c r="I986" s="12"/>
      <c r="J986" s="13"/>
      <c r="K986" s="89">
        <f t="shared" si="62"/>
        <v>0</v>
      </c>
      <c r="L986" s="90">
        <v>0</v>
      </c>
      <c r="M986" s="91">
        <f>IFERROR(IF('Company Details'!$C$9="Yes",(VLOOKUP(Transaction!G986,'Service Details'!$D$5:$F$29,3)),0%),0)</f>
        <v>0</v>
      </c>
      <c r="N986" s="89">
        <f>IFERROR(IF('Company Details'!C992=(VLOOKUP(Transaction!F986,'Customer Details'!$B$3:$D$32,2)),0,L986*M986),0)</f>
        <v>0</v>
      </c>
      <c r="O986" s="92">
        <f>IFERROR(IF('Company Details'!C992=(VLOOKUP(Transaction!F986,'Customer Details'!$B$3:$D$32,2)),L986*M986/2,0),0)</f>
        <v>0</v>
      </c>
      <c r="P986" s="92">
        <f>IFERROR(IF('Company Details'!C992=(VLOOKUP(Transaction!F986,'Customer Details'!$B$3:$D$32,2)),L986*M986/2,0),0)</f>
        <v>0</v>
      </c>
      <c r="Q986" s="89">
        <f t="shared" si="63"/>
        <v>0</v>
      </c>
      <c r="R986" s="90">
        <f t="shared" si="64"/>
        <v>0</v>
      </c>
    </row>
    <row r="987" spans="1:18" x14ac:dyDescent="0.2">
      <c r="A987" s="73" t="str">
        <f t="shared" si="61"/>
        <v>-</v>
      </c>
      <c r="B987" s="73">
        <v>986</v>
      </c>
      <c r="C987" s="121"/>
      <c r="D987" s="9"/>
      <c r="E987" s="10"/>
      <c r="F987" s="11"/>
      <c r="G987" s="9"/>
      <c r="H987" s="86" t="str">
        <f>IFERROR(VLOOKUP(G987,'Service Details'!$D$5:$F$21,2,TRUE),"")</f>
        <v/>
      </c>
      <c r="I987" s="12"/>
      <c r="J987" s="13"/>
      <c r="K987" s="89">
        <f t="shared" si="62"/>
        <v>0</v>
      </c>
      <c r="L987" s="90">
        <v>0</v>
      </c>
      <c r="M987" s="91">
        <f>IFERROR(IF('Company Details'!$C$9="Yes",(VLOOKUP(Transaction!G987,'Service Details'!$D$5:$F$29,3)),0%),0)</f>
        <v>0</v>
      </c>
      <c r="N987" s="89">
        <f>IFERROR(IF('Company Details'!C993=(VLOOKUP(Transaction!F987,'Customer Details'!$B$3:$D$32,2)),0,L987*M987),0)</f>
        <v>0</v>
      </c>
      <c r="O987" s="92">
        <f>IFERROR(IF('Company Details'!C993=(VLOOKUP(Transaction!F987,'Customer Details'!$B$3:$D$32,2)),L987*M987/2,0),0)</f>
        <v>0</v>
      </c>
      <c r="P987" s="92">
        <f>IFERROR(IF('Company Details'!C993=(VLOOKUP(Transaction!F987,'Customer Details'!$B$3:$D$32,2)),L987*M987/2,0),0)</f>
        <v>0</v>
      </c>
      <c r="Q987" s="89">
        <f t="shared" si="63"/>
        <v>0</v>
      </c>
      <c r="R987" s="90">
        <f t="shared" si="64"/>
        <v>0</v>
      </c>
    </row>
    <row r="988" spans="1:18" x14ac:dyDescent="0.2">
      <c r="A988" s="73" t="str">
        <f t="shared" si="61"/>
        <v>-</v>
      </c>
      <c r="B988" s="73">
        <v>987</v>
      </c>
      <c r="C988" s="121"/>
      <c r="D988" s="9"/>
      <c r="E988" s="10"/>
      <c r="F988" s="11"/>
      <c r="G988" s="9"/>
      <c r="H988" s="86" t="str">
        <f>IFERROR(VLOOKUP(G988,'Service Details'!$D$5:$F$21,2,TRUE),"")</f>
        <v/>
      </c>
      <c r="I988" s="12"/>
      <c r="J988" s="13"/>
      <c r="K988" s="89">
        <f t="shared" si="62"/>
        <v>0</v>
      </c>
      <c r="L988" s="90">
        <v>0</v>
      </c>
      <c r="M988" s="91">
        <f>IFERROR(IF('Company Details'!$C$9="Yes",(VLOOKUP(Transaction!G988,'Service Details'!$D$5:$F$29,3)),0%),0)</f>
        <v>0</v>
      </c>
      <c r="N988" s="89">
        <f>IFERROR(IF('Company Details'!C994=(VLOOKUP(Transaction!F988,'Customer Details'!$B$3:$D$32,2)),0,L988*M988),0)</f>
        <v>0</v>
      </c>
      <c r="O988" s="92">
        <f>IFERROR(IF('Company Details'!C994=(VLOOKUP(Transaction!F988,'Customer Details'!$B$3:$D$32,2)),L988*M988/2,0),0)</f>
        <v>0</v>
      </c>
      <c r="P988" s="92">
        <f>IFERROR(IF('Company Details'!C994=(VLOOKUP(Transaction!F988,'Customer Details'!$B$3:$D$32,2)),L988*M988/2,0),0)</f>
        <v>0</v>
      </c>
      <c r="Q988" s="89">
        <f t="shared" si="63"/>
        <v>0</v>
      </c>
      <c r="R988" s="90">
        <f t="shared" si="64"/>
        <v>0</v>
      </c>
    </row>
    <row r="989" spans="1:18" x14ac:dyDescent="0.2">
      <c r="A989" s="73" t="str">
        <f t="shared" si="61"/>
        <v>-</v>
      </c>
      <c r="B989" s="73">
        <v>988</v>
      </c>
      <c r="C989" s="121"/>
      <c r="D989" s="9"/>
      <c r="E989" s="10"/>
      <c r="F989" s="11"/>
      <c r="G989" s="9"/>
      <c r="H989" s="86" t="str">
        <f>IFERROR(VLOOKUP(G989,'Service Details'!$D$5:$F$21,2,TRUE),"")</f>
        <v/>
      </c>
      <c r="I989" s="12"/>
      <c r="J989" s="13"/>
      <c r="K989" s="89">
        <f t="shared" si="62"/>
        <v>0</v>
      </c>
      <c r="L989" s="90">
        <v>0</v>
      </c>
      <c r="M989" s="91">
        <f>IFERROR(IF('Company Details'!$C$9="Yes",(VLOOKUP(Transaction!G989,'Service Details'!$D$5:$F$29,3)),0%),0)</f>
        <v>0</v>
      </c>
      <c r="N989" s="89">
        <f>IFERROR(IF('Company Details'!C995=(VLOOKUP(Transaction!F989,'Customer Details'!$B$3:$D$32,2)),0,L989*M989),0)</f>
        <v>0</v>
      </c>
      <c r="O989" s="92">
        <f>IFERROR(IF('Company Details'!C995=(VLOOKUP(Transaction!F989,'Customer Details'!$B$3:$D$32,2)),L989*M989/2,0),0)</f>
        <v>0</v>
      </c>
      <c r="P989" s="92">
        <f>IFERROR(IF('Company Details'!C995=(VLOOKUP(Transaction!F989,'Customer Details'!$B$3:$D$32,2)),L989*M989/2,0),0)</f>
        <v>0</v>
      </c>
      <c r="Q989" s="89">
        <f t="shared" si="63"/>
        <v>0</v>
      </c>
      <c r="R989" s="90">
        <f t="shared" si="64"/>
        <v>0</v>
      </c>
    </row>
    <row r="990" spans="1:18" x14ac:dyDescent="0.2">
      <c r="A990" s="73" t="str">
        <f t="shared" si="61"/>
        <v>-</v>
      </c>
      <c r="B990" s="73">
        <v>989</v>
      </c>
      <c r="C990" s="121"/>
      <c r="D990" s="9"/>
      <c r="E990" s="10"/>
      <c r="F990" s="11"/>
      <c r="G990" s="9"/>
      <c r="H990" s="86" t="str">
        <f>IFERROR(VLOOKUP(G990,'Service Details'!$D$5:$F$21,2,TRUE),"")</f>
        <v/>
      </c>
      <c r="I990" s="12"/>
      <c r="J990" s="13"/>
      <c r="K990" s="89">
        <f t="shared" si="62"/>
        <v>0</v>
      </c>
      <c r="L990" s="90">
        <v>0</v>
      </c>
      <c r="M990" s="91">
        <f>IFERROR(IF('Company Details'!$C$9="Yes",(VLOOKUP(Transaction!G990,'Service Details'!$D$5:$F$29,3)),0%),0)</f>
        <v>0</v>
      </c>
      <c r="N990" s="89">
        <f>IFERROR(IF('Company Details'!C996=(VLOOKUP(Transaction!F990,'Customer Details'!$B$3:$D$32,2)),0,L990*M990),0)</f>
        <v>0</v>
      </c>
      <c r="O990" s="92">
        <f>IFERROR(IF('Company Details'!C996=(VLOOKUP(Transaction!F990,'Customer Details'!$B$3:$D$32,2)),L990*M990/2,0),0)</f>
        <v>0</v>
      </c>
      <c r="P990" s="92">
        <f>IFERROR(IF('Company Details'!C996=(VLOOKUP(Transaction!F990,'Customer Details'!$B$3:$D$32,2)),L990*M990/2,0),0)</f>
        <v>0</v>
      </c>
      <c r="Q990" s="89">
        <f t="shared" si="63"/>
        <v>0</v>
      </c>
      <c r="R990" s="90">
        <f t="shared" si="64"/>
        <v>0</v>
      </c>
    </row>
    <row r="991" spans="1:18" x14ac:dyDescent="0.2">
      <c r="A991" s="73" t="str">
        <f t="shared" si="61"/>
        <v>-</v>
      </c>
      <c r="B991" s="73">
        <v>990</v>
      </c>
      <c r="C991" s="121"/>
      <c r="D991" s="9"/>
      <c r="E991" s="10"/>
      <c r="F991" s="11"/>
      <c r="G991" s="9"/>
      <c r="H991" s="86" t="str">
        <f>IFERROR(VLOOKUP(G991,'Service Details'!$D$5:$F$21,2,TRUE),"")</f>
        <v/>
      </c>
      <c r="I991" s="12"/>
      <c r="J991" s="13"/>
      <c r="K991" s="89">
        <f t="shared" si="62"/>
        <v>0</v>
      </c>
      <c r="L991" s="90">
        <v>0</v>
      </c>
      <c r="M991" s="91">
        <f>IFERROR(IF('Company Details'!$C$9="Yes",(VLOOKUP(Transaction!G991,'Service Details'!$D$5:$F$29,3)),0%),0)</f>
        <v>0</v>
      </c>
      <c r="N991" s="89">
        <f>IFERROR(IF('Company Details'!C997=(VLOOKUP(Transaction!F991,'Customer Details'!$B$3:$D$32,2)),0,L991*M991),0)</f>
        <v>0</v>
      </c>
      <c r="O991" s="92">
        <f>IFERROR(IF('Company Details'!C997=(VLOOKUP(Transaction!F991,'Customer Details'!$B$3:$D$32,2)),L991*M991/2,0),0)</f>
        <v>0</v>
      </c>
      <c r="P991" s="92">
        <f>IFERROR(IF('Company Details'!C997=(VLOOKUP(Transaction!F991,'Customer Details'!$B$3:$D$32,2)),L991*M991/2,0),0)</f>
        <v>0</v>
      </c>
      <c r="Q991" s="89">
        <f t="shared" si="63"/>
        <v>0</v>
      </c>
      <c r="R991" s="90">
        <f t="shared" si="64"/>
        <v>0</v>
      </c>
    </row>
    <row r="992" spans="1:18" x14ac:dyDescent="0.2">
      <c r="A992" s="73" t="str">
        <f t="shared" si="61"/>
        <v>-</v>
      </c>
      <c r="B992" s="73">
        <v>991</v>
      </c>
      <c r="C992" s="121"/>
      <c r="D992" s="9"/>
      <c r="E992" s="10"/>
      <c r="F992" s="11"/>
      <c r="G992" s="9"/>
      <c r="H992" s="86" t="str">
        <f>IFERROR(VLOOKUP(G992,'Service Details'!$D$5:$F$21,2,TRUE),"")</f>
        <v/>
      </c>
      <c r="I992" s="12"/>
      <c r="J992" s="13"/>
      <c r="K992" s="89">
        <f t="shared" si="62"/>
        <v>0</v>
      </c>
      <c r="L992" s="90">
        <v>0</v>
      </c>
      <c r="M992" s="91">
        <f>IFERROR(IF('Company Details'!$C$9="Yes",(VLOOKUP(Transaction!G992,'Service Details'!$D$5:$F$29,3)),0%),0)</f>
        <v>0</v>
      </c>
      <c r="N992" s="89">
        <f>IFERROR(IF('Company Details'!C998=(VLOOKUP(Transaction!F992,'Customer Details'!$B$3:$D$32,2)),0,L992*M992),0)</f>
        <v>0</v>
      </c>
      <c r="O992" s="92">
        <f>IFERROR(IF('Company Details'!C998=(VLOOKUP(Transaction!F992,'Customer Details'!$B$3:$D$32,2)),L992*M992/2,0),0)</f>
        <v>0</v>
      </c>
      <c r="P992" s="92">
        <f>IFERROR(IF('Company Details'!C998=(VLOOKUP(Transaction!F992,'Customer Details'!$B$3:$D$32,2)),L992*M992/2,0),0)</f>
        <v>0</v>
      </c>
      <c r="Q992" s="89">
        <f t="shared" si="63"/>
        <v>0</v>
      </c>
      <c r="R992" s="90">
        <f t="shared" si="64"/>
        <v>0</v>
      </c>
    </row>
    <row r="993" spans="1:18" x14ac:dyDescent="0.2">
      <c r="A993" s="73" t="str">
        <f t="shared" si="61"/>
        <v>-</v>
      </c>
      <c r="B993" s="73">
        <v>992</v>
      </c>
      <c r="C993" s="121"/>
      <c r="D993" s="9"/>
      <c r="E993" s="10"/>
      <c r="F993" s="11"/>
      <c r="G993" s="9"/>
      <c r="H993" s="86" t="str">
        <f>IFERROR(VLOOKUP(G993,'Service Details'!$D$5:$F$21,2,TRUE),"")</f>
        <v/>
      </c>
      <c r="I993" s="12"/>
      <c r="J993" s="13"/>
      <c r="K993" s="89">
        <f t="shared" si="62"/>
        <v>0</v>
      </c>
      <c r="L993" s="90">
        <v>0</v>
      </c>
      <c r="M993" s="91">
        <f>IFERROR(IF('Company Details'!$C$9="Yes",(VLOOKUP(Transaction!G993,'Service Details'!$D$5:$F$29,3)),0%),0)</f>
        <v>0</v>
      </c>
      <c r="N993" s="89">
        <f>IFERROR(IF('Company Details'!C999=(VLOOKUP(Transaction!F993,'Customer Details'!$B$3:$D$32,2)),0,L993*M993),0)</f>
        <v>0</v>
      </c>
      <c r="O993" s="92">
        <f>IFERROR(IF('Company Details'!C999=(VLOOKUP(Transaction!F993,'Customer Details'!$B$3:$D$32,2)),L993*M993/2,0),0)</f>
        <v>0</v>
      </c>
      <c r="P993" s="92">
        <f>IFERROR(IF('Company Details'!C999=(VLOOKUP(Transaction!F993,'Customer Details'!$B$3:$D$32,2)),L993*M993/2,0),0)</f>
        <v>0</v>
      </c>
      <c r="Q993" s="89">
        <f t="shared" si="63"/>
        <v>0</v>
      </c>
      <c r="R993" s="90">
        <f t="shared" si="64"/>
        <v>0</v>
      </c>
    </row>
    <row r="994" spans="1:18" x14ac:dyDescent="0.2">
      <c r="A994" s="73" t="str">
        <f t="shared" si="61"/>
        <v>-</v>
      </c>
      <c r="B994" s="73">
        <v>993</v>
      </c>
      <c r="C994" s="121"/>
      <c r="D994" s="9"/>
      <c r="E994" s="10"/>
      <c r="F994" s="11"/>
      <c r="G994" s="9"/>
      <c r="H994" s="86" t="str">
        <f>IFERROR(VLOOKUP(G994,'Service Details'!$D$5:$F$21,2,TRUE),"")</f>
        <v/>
      </c>
      <c r="I994" s="12"/>
      <c r="J994" s="13"/>
      <c r="K994" s="89">
        <f t="shared" si="62"/>
        <v>0</v>
      </c>
      <c r="L994" s="90">
        <v>0</v>
      </c>
      <c r="M994" s="91">
        <f>IFERROR(IF('Company Details'!$C$9="Yes",(VLOOKUP(Transaction!G994,'Service Details'!$D$5:$F$29,3)),0%),0)</f>
        <v>0</v>
      </c>
      <c r="N994" s="89">
        <f>IFERROR(IF('Company Details'!C1000=(VLOOKUP(Transaction!F994,'Customer Details'!$B$3:$D$32,2)),0,L994*M994),0)</f>
        <v>0</v>
      </c>
      <c r="O994" s="92">
        <f>IFERROR(IF('Company Details'!C1000=(VLOOKUP(Transaction!F994,'Customer Details'!$B$3:$D$32,2)),L994*M994/2,0),0)</f>
        <v>0</v>
      </c>
      <c r="P994" s="92">
        <f>IFERROR(IF('Company Details'!C1000=(VLOOKUP(Transaction!F994,'Customer Details'!$B$3:$D$32,2)),L994*M994/2,0),0)</f>
        <v>0</v>
      </c>
      <c r="Q994" s="89">
        <f t="shared" si="63"/>
        <v>0</v>
      </c>
      <c r="R994" s="90">
        <f t="shared" si="64"/>
        <v>0</v>
      </c>
    </row>
    <row r="995" spans="1:18" x14ac:dyDescent="0.2">
      <c r="A995" s="73" t="str">
        <f t="shared" si="61"/>
        <v>-</v>
      </c>
      <c r="B995" s="73">
        <v>994</v>
      </c>
      <c r="C995" s="121"/>
      <c r="D995" s="9"/>
      <c r="E995" s="10"/>
      <c r="F995" s="11"/>
      <c r="G995" s="9"/>
      <c r="H995" s="86" t="str">
        <f>IFERROR(VLOOKUP(G995,'Service Details'!$D$5:$F$21,2,TRUE),"")</f>
        <v/>
      </c>
      <c r="I995" s="12"/>
      <c r="J995" s="13"/>
      <c r="K995" s="89">
        <f t="shared" si="62"/>
        <v>0</v>
      </c>
      <c r="L995" s="90">
        <v>0</v>
      </c>
      <c r="M995" s="91">
        <f>IFERROR(IF('Company Details'!$C$9="Yes",(VLOOKUP(Transaction!G995,'Service Details'!$D$5:$F$29,3)),0%),0)</f>
        <v>0</v>
      </c>
      <c r="N995" s="89">
        <f>IFERROR(IF('Company Details'!C1001=(VLOOKUP(Transaction!F995,'Customer Details'!$B$3:$D$32,2)),0,L995*M995),0)</f>
        <v>0</v>
      </c>
      <c r="O995" s="92">
        <f>IFERROR(IF('Company Details'!C1001=(VLOOKUP(Transaction!F995,'Customer Details'!$B$3:$D$32,2)),L995*M995/2,0),0)</f>
        <v>0</v>
      </c>
      <c r="P995" s="92">
        <f>IFERROR(IF('Company Details'!C1001=(VLOOKUP(Transaction!F995,'Customer Details'!$B$3:$D$32,2)),L995*M995/2,0),0)</f>
        <v>0</v>
      </c>
      <c r="Q995" s="89">
        <f t="shared" si="63"/>
        <v>0</v>
      </c>
      <c r="R995" s="90">
        <f t="shared" si="64"/>
        <v>0</v>
      </c>
    </row>
    <row r="996" spans="1:18" x14ac:dyDescent="0.2">
      <c r="A996" s="73" t="str">
        <f t="shared" si="61"/>
        <v>-</v>
      </c>
      <c r="B996" s="73">
        <v>995</v>
      </c>
      <c r="C996" s="121"/>
      <c r="D996" s="9"/>
      <c r="E996" s="10"/>
      <c r="F996" s="11"/>
      <c r="G996" s="9"/>
      <c r="H996" s="86" t="str">
        <f>IFERROR(VLOOKUP(G996,'Service Details'!$D$5:$F$21,2,TRUE),"")</f>
        <v/>
      </c>
      <c r="I996" s="12"/>
      <c r="J996" s="13"/>
      <c r="K996" s="89">
        <f t="shared" si="62"/>
        <v>0</v>
      </c>
      <c r="L996" s="90">
        <v>0</v>
      </c>
      <c r="M996" s="91">
        <f>IFERROR(IF('Company Details'!$C$9="Yes",(VLOOKUP(Transaction!G996,'Service Details'!$D$5:$F$29,3)),0%),0)</f>
        <v>0</v>
      </c>
      <c r="N996" s="89">
        <f>IFERROR(IF('Company Details'!C1002=(VLOOKUP(Transaction!F996,'Customer Details'!$B$3:$D$32,2)),0,L996*M996),0)</f>
        <v>0</v>
      </c>
      <c r="O996" s="92">
        <f>IFERROR(IF('Company Details'!C1002=(VLOOKUP(Transaction!F996,'Customer Details'!$B$3:$D$32,2)),L996*M996/2,0),0)</f>
        <v>0</v>
      </c>
      <c r="P996" s="92">
        <f>IFERROR(IF('Company Details'!C1002=(VLOOKUP(Transaction!F996,'Customer Details'!$B$3:$D$32,2)),L996*M996/2,0),0)</f>
        <v>0</v>
      </c>
      <c r="Q996" s="89">
        <f t="shared" si="63"/>
        <v>0</v>
      </c>
      <c r="R996" s="90">
        <f t="shared" si="64"/>
        <v>0</v>
      </c>
    </row>
    <row r="997" spans="1:18" x14ac:dyDescent="0.2">
      <c r="A997" s="73" t="str">
        <f t="shared" si="61"/>
        <v>-</v>
      </c>
      <c r="B997" s="73">
        <v>996</v>
      </c>
      <c r="C997" s="121"/>
      <c r="D997" s="9"/>
      <c r="E997" s="10"/>
      <c r="F997" s="11"/>
      <c r="G997" s="9"/>
      <c r="H997" s="86" t="str">
        <f>IFERROR(VLOOKUP(G997,'Service Details'!$D$5:$F$21,2,TRUE),"")</f>
        <v/>
      </c>
      <c r="I997" s="12"/>
      <c r="J997" s="13"/>
      <c r="K997" s="89">
        <f t="shared" si="62"/>
        <v>0</v>
      </c>
      <c r="L997" s="90">
        <v>0</v>
      </c>
      <c r="M997" s="91">
        <f>IFERROR(IF('Company Details'!$C$9="Yes",(VLOOKUP(Transaction!G997,'Service Details'!$D$5:$F$29,3)),0%),0)</f>
        <v>0</v>
      </c>
      <c r="N997" s="89">
        <f>IFERROR(IF('Company Details'!C1003=(VLOOKUP(Transaction!F997,'Customer Details'!$B$3:$D$32,2)),0,L997*M997),0)</f>
        <v>0</v>
      </c>
      <c r="O997" s="92">
        <f>IFERROR(IF('Company Details'!C1003=(VLOOKUP(Transaction!F997,'Customer Details'!$B$3:$D$32,2)),L997*M997/2,0),0)</f>
        <v>0</v>
      </c>
      <c r="P997" s="92">
        <f>IFERROR(IF('Company Details'!C1003=(VLOOKUP(Transaction!F997,'Customer Details'!$B$3:$D$32,2)),L997*M997/2,0),0)</f>
        <v>0</v>
      </c>
      <c r="Q997" s="89">
        <f t="shared" si="63"/>
        <v>0</v>
      </c>
      <c r="R997" s="90">
        <f t="shared" si="64"/>
        <v>0</v>
      </c>
    </row>
    <row r="998" spans="1:18" x14ac:dyDescent="0.2">
      <c r="A998" s="73" t="str">
        <f t="shared" si="61"/>
        <v>-</v>
      </c>
      <c r="B998" s="73">
        <v>997</v>
      </c>
      <c r="C998" s="121"/>
      <c r="D998" s="9"/>
      <c r="E998" s="10"/>
      <c r="F998" s="11"/>
      <c r="G998" s="9"/>
      <c r="H998" s="86" t="str">
        <f>IFERROR(VLOOKUP(G998,'Service Details'!$D$5:$F$21,2,TRUE),"")</f>
        <v/>
      </c>
      <c r="I998" s="12"/>
      <c r="J998" s="13"/>
      <c r="K998" s="89">
        <f t="shared" si="62"/>
        <v>0</v>
      </c>
      <c r="L998" s="90">
        <v>0</v>
      </c>
      <c r="M998" s="91">
        <f>IFERROR(IF('Company Details'!$C$9="Yes",(VLOOKUP(Transaction!G998,'Service Details'!$D$5:$F$29,3)),0%),0)</f>
        <v>0</v>
      </c>
      <c r="N998" s="89">
        <f>IFERROR(IF('Company Details'!C1004=(VLOOKUP(Transaction!F998,'Customer Details'!$B$3:$D$32,2)),0,L998*M998),0)</f>
        <v>0</v>
      </c>
      <c r="O998" s="92">
        <f>IFERROR(IF('Company Details'!C1004=(VLOOKUP(Transaction!F998,'Customer Details'!$B$3:$D$32,2)),L998*M998/2,0),0)</f>
        <v>0</v>
      </c>
      <c r="P998" s="92">
        <f>IFERROR(IF('Company Details'!C1004=(VLOOKUP(Transaction!F998,'Customer Details'!$B$3:$D$32,2)),L998*M998/2,0),0)</f>
        <v>0</v>
      </c>
      <c r="Q998" s="89">
        <f t="shared" si="63"/>
        <v>0</v>
      </c>
      <c r="R998" s="90">
        <f t="shared" si="64"/>
        <v>0</v>
      </c>
    </row>
    <row r="999" spans="1:18" x14ac:dyDescent="0.2">
      <c r="A999" s="73" t="str">
        <f t="shared" si="61"/>
        <v>-</v>
      </c>
      <c r="B999" s="73">
        <v>998</v>
      </c>
      <c r="C999" s="121"/>
      <c r="D999" s="9"/>
      <c r="E999" s="10"/>
      <c r="F999" s="11"/>
      <c r="G999" s="9"/>
      <c r="H999" s="86" t="str">
        <f>IFERROR(VLOOKUP(G999,'Service Details'!$D$5:$F$21,2,TRUE),"")</f>
        <v/>
      </c>
      <c r="I999" s="12"/>
      <c r="J999" s="13"/>
      <c r="K999" s="89">
        <f t="shared" si="62"/>
        <v>0</v>
      </c>
      <c r="L999" s="90">
        <v>0</v>
      </c>
      <c r="M999" s="91">
        <f>IFERROR(IF('Company Details'!$C$9="Yes",(VLOOKUP(Transaction!G999,'Service Details'!$D$5:$F$29,3)),0%),0)</f>
        <v>0</v>
      </c>
      <c r="N999" s="89">
        <f>IFERROR(IF('Company Details'!C1005=(VLOOKUP(Transaction!F999,'Customer Details'!$B$3:$D$32,2)),0,L999*M999),0)</f>
        <v>0</v>
      </c>
      <c r="O999" s="92">
        <f>IFERROR(IF('Company Details'!C1005=(VLOOKUP(Transaction!F999,'Customer Details'!$B$3:$D$32,2)),L999*M999/2,0),0)</f>
        <v>0</v>
      </c>
      <c r="P999" s="92">
        <f>IFERROR(IF('Company Details'!C1005=(VLOOKUP(Transaction!F999,'Customer Details'!$B$3:$D$32,2)),L999*M999/2,0),0)</f>
        <v>0</v>
      </c>
      <c r="Q999" s="89">
        <f t="shared" si="63"/>
        <v>0</v>
      </c>
      <c r="R999" s="90">
        <f t="shared" si="64"/>
        <v>0</v>
      </c>
    </row>
    <row r="1000" spans="1:18" x14ac:dyDescent="0.2">
      <c r="A1000" s="73" t="str">
        <f t="shared" si="61"/>
        <v>-</v>
      </c>
      <c r="B1000" s="73">
        <v>999</v>
      </c>
      <c r="C1000" s="121"/>
      <c r="D1000" s="9"/>
      <c r="E1000" s="10"/>
      <c r="F1000" s="11"/>
      <c r="G1000" s="9"/>
      <c r="H1000" s="86" t="str">
        <f>IFERROR(VLOOKUP(G1000,'Service Details'!$D$5:$F$21,2,TRUE),"")</f>
        <v/>
      </c>
      <c r="I1000" s="12"/>
      <c r="J1000" s="13"/>
      <c r="K1000" s="89">
        <f t="shared" si="62"/>
        <v>0</v>
      </c>
      <c r="L1000" s="90">
        <v>0</v>
      </c>
      <c r="M1000" s="91">
        <f>IFERROR(IF('Company Details'!$C$9="Yes",(VLOOKUP(Transaction!G1000,'Service Details'!$D$5:$F$29,3)),0%),0)</f>
        <v>0</v>
      </c>
      <c r="N1000" s="89">
        <f>IFERROR(IF('Company Details'!C1006=(VLOOKUP(Transaction!F1000,'Customer Details'!$B$3:$D$32,2)),0,L1000*M1000),0)</f>
        <v>0</v>
      </c>
      <c r="O1000" s="92">
        <f>IFERROR(IF('Company Details'!C1006=(VLOOKUP(Transaction!F1000,'Customer Details'!$B$3:$D$32,2)),L1000*M1000/2,0),0)</f>
        <v>0</v>
      </c>
      <c r="P1000" s="92">
        <f>IFERROR(IF('Company Details'!C1006=(VLOOKUP(Transaction!F1000,'Customer Details'!$B$3:$D$32,2)),L1000*M1000/2,0),0)</f>
        <v>0</v>
      </c>
      <c r="Q1000" s="89">
        <f t="shared" si="63"/>
        <v>0</v>
      </c>
      <c r="R1000" s="90">
        <f t="shared" si="64"/>
        <v>0</v>
      </c>
    </row>
    <row r="1001" spans="1:18" x14ac:dyDescent="0.2">
      <c r="A1001" s="73" t="str">
        <f t="shared" si="61"/>
        <v>-</v>
      </c>
      <c r="B1001" s="73">
        <v>1000</v>
      </c>
      <c r="C1001" s="121"/>
      <c r="D1001" s="9"/>
      <c r="E1001" s="10"/>
      <c r="F1001" s="11"/>
      <c r="G1001" s="9"/>
      <c r="H1001" s="86" t="str">
        <f>IFERROR(VLOOKUP(G1001,'Service Details'!$D$5:$F$21,2,TRUE),"")</f>
        <v/>
      </c>
      <c r="I1001" s="12"/>
      <c r="J1001" s="13"/>
      <c r="K1001" s="89">
        <f t="shared" si="62"/>
        <v>0</v>
      </c>
      <c r="L1001" s="90">
        <v>0</v>
      </c>
      <c r="M1001" s="91">
        <f>IFERROR(IF('Company Details'!$C$9="Yes",(VLOOKUP(Transaction!G1001,'Service Details'!$D$5:$F$29,3)),0%),0)</f>
        <v>0</v>
      </c>
      <c r="N1001" s="89">
        <f>IFERROR(IF('Company Details'!C1007=(VLOOKUP(Transaction!F1001,'Customer Details'!$B$3:$D$32,2)),0,L1001*M1001),0)</f>
        <v>0</v>
      </c>
      <c r="O1001" s="92">
        <f>IFERROR(IF('Company Details'!C1007=(VLOOKUP(Transaction!F1001,'Customer Details'!$B$3:$D$32,2)),L1001*M1001/2,0),0)</f>
        <v>0</v>
      </c>
      <c r="P1001" s="92">
        <f>IFERROR(IF('Company Details'!C1007=(VLOOKUP(Transaction!F1001,'Customer Details'!$B$3:$D$32,2)),L1001*M1001/2,0),0)</f>
        <v>0</v>
      </c>
      <c r="Q1001" s="89">
        <f t="shared" si="63"/>
        <v>0</v>
      </c>
      <c r="R1001" s="90">
        <f t="shared" si="64"/>
        <v>0</v>
      </c>
    </row>
    <row r="1002" spans="1:18" x14ac:dyDescent="0.2">
      <c r="C1002" s="122"/>
      <c r="D1002" s="71"/>
      <c r="E1002" s="71"/>
      <c r="F1002" s="71"/>
      <c r="G1002" s="71"/>
      <c r="H1002" s="85"/>
      <c r="I1002" s="71"/>
      <c r="J1002" s="71"/>
      <c r="K1002" s="85"/>
      <c r="L1002" s="85"/>
      <c r="M1002" s="85"/>
      <c r="N1002" s="85"/>
      <c r="O1002" s="85"/>
      <c r="P1002" s="85"/>
      <c r="Q1002" s="85"/>
      <c r="R1002" s="85"/>
    </row>
    <row r="1003" spans="1:18" x14ac:dyDescent="0.2">
      <c r="C1003" s="122" t="s">
        <v>82</v>
      </c>
      <c r="D1003" s="71" t="s">
        <v>82</v>
      </c>
      <c r="E1003" s="71" t="s">
        <v>82</v>
      </c>
      <c r="F1003" s="71" t="s">
        <v>82</v>
      </c>
      <c r="G1003" s="74" t="s">
        <v>82</v>
      </c>
      <c r="H1003" s="87"/>
      <c r="I1003" s="75" t="s">
        <v>82</v>
      </c>
      <c r="J1003" s="71" t="s">
        <v>82</v>
      </c>
      <c r="K1003" s="85" t="s">
        <v>82</v>
      </c>
      <c r="L1003" s="85" t="s">
        <v>82</v>
      </c>
      <c r="M1003" s="85" t="s">
        <v>82</v>
      </c>
      <c r="N1003" s="85" t="s">
        <v>82</v>
      </c>
      <c r="O1003" s="85" t="s">
        <v>82</v>
      </c>
      <c r="P1003" s="85" t="s">
        <v>82</v>
      </c>
      <c r="Q1003" s="85"/>
      <c r="R1003" s="85" t="s">
        <v>82</v>
      </c>
    </row>
    <row r="1004" spans="1:18" x14ac:dyDescent="0.2">
      <c r="N1004" s="95"/>
      <c r="O1004" s="95"/>
    </row>
    <row r="1018" spans="3:17" x14ac:dyDescent="0.2">
      <c r="M1018" s="93"/>
    </row>
    <row r="1021" spans="3:17" x14ac:dyDescent="0.2">
      <c r="C1021" s="124"/>
      <c r="N1021" s="96"/>
      <c r="O1021" s="96"/>
      <c r="P1021" s="96"/>
      <c r="Q1021" s="96"/>
    </row>
    <row r="1022" spans="3:17" x14ac:dyDescent="0.2">
      <c r="C1022" s="124"/>
    </row>
    <row r="1023" spans="3:17" x14ac:dyDescent="0.2">
      <c r="C1023" s="124"/>
    </row>
    <row r="1024" spans="3:17" x14ac:dyDescent="0.2">
      <c r="C1024" s="124"/>
    </row>
    <row r="1025" spans="3:3" x14ac:dyDescent="0.2">
      <c r="C1025" s="124"/>
    </row>
    <row r="1026" spans="3:3" x14ac:dyDescent="0.2">
      <c r="C1026" s="124"/>
    </row>
    <row r="1027" spans="3:3" x14ac:dyDescent="0.2">
      <c r="C1027" s="124"/>
    </row>
    <row r="1028" spans="3:3" x14ac:dyDescent="0.2">
      <c r="C1028" s="124"/>
    </row>
    <row r="1029" spans="3:3" x14ac:dyDescent="0.2">
      <c r="C1029" s="124"/>
    </row>
    <row r="1030" spans="3:3" x14ac:dyDescent="0.2">
      <c r="C1030" s="124"/>
    </row>
    <row r="1031" spans="3:3" x14ac:dyDescent="0.2">
      <c r="C1031" s="124"/>
    </row>
    <row r="1032" spans="3:3" x14ac:dyDescent="0.2">
      <c r="C1032" s="124"/>
    </row>
    <row r="1033" spans="3:3" x14ac:dyDescent="0.2">
      <c r="C1033" s="124"/>
    </row>
    <row r="1034" spans="3:3" x14ac:dyDescent="0.2">
      <c r="C1034" s="124"/>
    </row>
    <row r="1035" spans="3:3" x14ac:dyDescent="0.2">
      <c r="C1035" s="124"/>
    </row>
    <row r="1036" spans="3:3" x14ac:dyDescent="0.2">
      <c r="C1036" s="124"/>
    </row>
    <row r="1037" spans="3:3" x14ac:dyDescent="0.2">
      <c r="C1037" s="124"/>
    </row>
    <row r="1038" spans="3:3" x14ac:dyDescent="0.2">
      <c r="C1038" s="124"/>
    </row>
    <row r="1039" spans="3:3" x14ac:dyDescent="0.2">
      <c r="C1039" s="124"/>
    </row>
    <row r="1040" spans="3:3" x14ac:dyDescent="0.2">
      <c r="C1040" s="124"/>
    </row>
    <row r="1041" spans="3:3" x14ac:dyDescent="0.2">
      <c r="C1041" s="124"/>
    </row>
    <row r="1042" spans="3:3" x14ac:dyDescent="0.2">
      <c r="C1042" s="124"/>
    </row>
    <row r="1043" spans="3:3" x14ac:dyDescent="0.2">
      <c r="C1043" s="124"/>
    </row>
    <row r="1044" spans="3:3" x14ac:dyDescent="0.2">
      <c r="C1044" s="124"/>
    </row>
    <row r="1045" spans="3:3" x14ac:dyDescent="0.2">
      <c r="C1045" s="124"/>
    </row>
    <row r="1046" spans="3:3" x14ac:dyDescent="0.2">
      <c r="C1046" s="124"/>
    </row>
    <row r="1047" spans="3:3" x14ac:dyDescent="0.2">
      <c r="C1047" s="124"/>
    </row>
    <row r="1048" spans="3:3" x14ac:dyDescent="0.2">
      <c r="C1048" s="124"/>
    </row>
    <row r="1049" spans="3:3" x14ac:dyDescent="0.2">
      <c r="C1049" s="124"/>
    </row>
    <row r="1050" spans="3:3" x14ac:dyDescent="0.2">
      <c r="C1050" s="124"/>
    </row>
    <row r="1051" spans="3:3" x14ac:dyDescent="0.2">
      <c r="C1051" s="124"/>
    </row>
    <row r="1052" spans="3:3" x14ac:dyDescent="0.2">
      <c r="C1052" s="124"/>
    </row>
    <row r="1053" spans="3:3" x14ac:dyDescent="0.2">
      <c r="C1053" s="124"/>
    </row>
    <row r="1054" spans="3:3" x14ac:dyDescent="0.2">
      <c r="C1054" s="124"/>
    </row>
    <row r="1055" spans="3:3" x14ac:dyDescent="0.2">
      <c r="C1055" s="124"/>
    </row>
    <row r="1056" spans="3:3" x14ac:dyDescent="0.2">
      <c r="C1056" s="124"/>
    </row>
    <row r="1057" spans="3:3" x14ac:dyDescent="0.2">
      <c r="C1057" s="124"/>
    </row>
    <row r="1058" spans="3:3" x14ac:dyDescent="0.2">
      <c r="C1058" s="124"/>
    </row>
    <row r="1059" spans="3:3" x14ac:dyDescent="0.2">
      <c r="C1059" s="124"/>
    </row>
    <row r="1060" spans="3:3" x14ac:dyDescent="0.2">
      <c r="C1060" s="124"/>
    </row>
    <row r="1061" spans="3:3" x14ac:dyDescent="0.2">
      <c r="C1061" s="124"/>
    </row>
    <row r="1062" spans="3:3" x14ac:dyDescent="0.2">
      <c r="C1062" s="124"/>
    </row>
    <row r="1063" spans="3:3" x14ac:dyDescent="0.2">
      <c r="C1063" s="124"/>
    </row>
    <row r="1064" spans="3:3" x14ac:dyDescent="0.2">
      <c r="C1064" s="124"/>
    </row>
    <row r="1065" spans="3:3" x14ac:dyDescent="0.2">
      <c r="C1065" s="124"/>
    </row>
    <row r="1066" spans="3:3" x14ac:dyDescent="0.2">
      <c r="C1066" s="124"/>
    </row>
    <row r="1067" spans="3:3" x14ac:dyDescent="0.2">
      <c r="C1067" s="124"/>
    </row>
    <row r="1068" spans="3:3" x14ac:dyDescent="0.2">
      <c r="C1068" s="124"/>
    </row>
    <row r="1069" spans="3:3" x14ac:dyDescent="0.2">
      <c r="C1069" s="124"/>
    </row>
    <row r="1070" spans="3:3" x14ac:dyDescent="0.2">
      <c r="C1070" s="124"/>
    </row>
    <row r="1071" spans="3:3" x14ac:dyDescent="0.2">
      <c r="C1071" s="124"/>
    </row>
    <row r="1072" spans="3:3" x14ac:dyDescent="0.2">
      <c r="C1072" s="124"/>
    </row>
    <row r="1073" spans="3:3" x14ac:dyDescent="0.2">
      <c r="C1073" s="124"/>
    </row>
    <row r="1074" spans="3:3" x14ac:dyDescent="0.2">
      <c r="C1074" s="124"/>
    </row>
    <row r="1075" spans="3:3" x14ac:dyDescent="0.2">
      <c r="C1075" s="124"/>
    </row>
    <row r="1076" spans="3:3" x14ac:dyDescent="0.2">
      <c r="C1076" s="124"/>
    </row>
    <row r="1077" spans="3:3" x14ac:dyDescent="0.2">
      <c r="C1077" s="124"/>
    </row>
    <row r="1078" spans="3:3" x14ac:dyDescent="0.2">
      <c r="C1078" s="124"/>
    </row>
    <row r="1079" spans="3:3" x14ac:dyDescent="0.2">
      <c r="C1079" s="124"/>
    </row>
    <row r="1080" spans="3:3" x14ac:dyDescent="0.2">
      <c r="C1080" s="124"/>
    </row>
    <row r="1081" spans="3:3" x14ac:dyDescent="0.2">
      <c r="C1081" s="124"/>
    </row>
    <row r="1082" spans="3:3" x14ac:dyDescent="0.2">
      <c r="C1082" s="124"/>
    </row>
    <row r="1083" spans="3:3" x14ac:dyDescent="0.2">
      <c r="C1083" s="124"/>
    </row>
    <row r="1084" spans="3:3" x14ac:dyDescent="0.2">
      <c r="C1084" s="124"/>
    </row>
    <row r="1085" spans="3:3" x14ac:dyDescent="0.2">
      <c r="C1085" s="124"/>
    </row>
    <row r="1086" spans="3:3" x14ac:dyDescent="0.2">
      <c r="C1086" s="124"/>
    </row>
    <row r="1087" spans="3:3" x14ac:dyDescent="0.2">
      <c r="C1087" s="124"/>
    </row>
    <row r="1088" spans="3:3" x14ac:dyDescent="0.2">
      <c r="C1088" s="124"/>
    </row>
    <row r="1089" spans="3:3" x14ac:dyDescent="0.2">
      <c r="C1089" s="124"/>
    </row>
    <row r="1090" spans="3:3" x14ac:dyDescent="0.2">
      <c r="C1090" s="124"/>
    </row>
    <row r="1091" spans="3:3" x14ac:dyDescent="0.2">
      <c r="C1091" s="124"/>
    </row>
    <row r="1092" spans="3:3" x14ac:dyDescent="0.2">
      <c r="C1092" s="124"/>
    </row>
    <row r="1093" spans="3:3" x14ac:dyDescent="0.2">
      <c r="C1093" s="124"/>
    </row>
    <row r="1094" spans="3:3" x14ac:dyDescent="0.2">
      <c r="C1094" s="124"/>
    </row>
    <row r="1095" spans="3:3" x14ac:dyDescent="0.2">
      <c r="C1095" s="124"/>
    </row>
    <row r="1096" spans="3:3" x14ac:dyDescent="0.2">
      <c r="C1096" s="124"/>
    </row>
    <row r="1097" spans="3:3" x14ac:dyDescent="0.2">
      <c r="C1097" s="124"/>
    </row>
    <row r="1098" spans="3:3" x14ac:dyDescent="0.2">
      <c r="C1098" s="124"/>
    </row>
    <row r="1099" spans="3:3" x14ac:dyDescent="0.2">
      <c r="C1099" s="124"/>
    </row>
    <row r="1100" spans="3:3" x14ac:dyDescent="0.2">
      <c r="C1100" s="124"/>
    </row>
    <row r="1101" spans="3:3" x14ac:dyDescent="0.2">
      <c r="C1101" s="124"/>
    </row>
    <row r="1102" spans="3:3" x14ac:dyDescent="0.2">
      <c r="C1102" s="124"/>
    </row>
    <row r="1103" spans="3:3" x14ac:dyDescent="0.2">
      <c r="C1103" s="124"/>
    </row>
    <row r="1104" spans="3:3" x14ac:dyDescent="0.2">
      <c r="C1104" s="124"/>
    </row>
    <row r="1105" spans="3:3" x14ac:dyDescent="0.2">
      <c r="C1105" s="124"/>
    </row>
    <row r="1106" spans="3:3" x14ac:dyDescent="0.2">
      <c r="C1106" s="124"/>
    </row>
    <row r="1107" spans="3:3" x14ac:dyDescent="0.2">
      <c r="C1107" s="124"/>
    </row>
    <row r="1108" spans="3:3" x14ac:dyDescent="0.2">
      <c r="C1108" s="124"/>
    </row>
    <row r="1109" spans="3:3" x14ac:dyDescent="0.2">
      <c r="C1109" s="124"/>
    </row>
    <row r="1110" spans="3:3" x14ac:dyDescent="0.2">
      <c r="C1110" s="124"/>
    </row>
    <row r="1111" spans="3:3" x14ac:dyDescent="0.2">
      <c r="C1111" s="124"/>
    </row>
    <row r="1112" spans="3:3" x14ac:dyDescent="0.2">
      <c r="C1112" s="124"/>
    </row>
    <row r="1113" spans="3:3" x14ac:dyDescent="0.2">
      <c r="C1113" s="124"/>
    </row>
    <row r="1114" spans="3:3" x14ac:dyDescent="0.2">
      <c r="C1114" s="124"/>
    </row>
    <row r="1115" spans="3:3" x14ac:dyDescent="0.2">
      <c r="C1115" s="124"/>
    </row>
    <row r="1116" spans="3:3" x14ac:dyDescent="0.2">
      <c r="C1116" s="124"/>
    </row>
    <row r="1117" spans="3:3" x14ac:dyDescent="0.2">
      <c r="C1117" s="124"/>
    </row>
    <row r="1118" spans="3:3" x14ac:dyDescent="0.2">
      <c r="C1118" s="124"/>
    </row>
    <row r="1119" spans="3:3" x14ac:dyDescent="0.2">
      <c r="C1119" s="124"/>
    </row>
    <row r="1120" spans="3:3" x14ac:dyDescent="0.2">
      <c r="C1120" s="124"/>
    </row>
    <row r="1121" spans="3:3" x14ac:dyDescent="0.2">
      <c r="C1121" s="124"/>
    </row>
    <row r="1122" spans="3:3" x14ac:dyDescent="0.2">
      <c r="C1122" s="124"/>
    </row>
    <row r="1123" spans="3:3" x14ac:dyDescent="0.2">
      <c r="C1123" s="124"/>
    </row>
    <row r="1124" spans="3:3" x14ac:dyDescent="0.2">
      <c r="C1124" s="124"/>
    </row>
    <row r="1125" spans="3:3" x14ac:dyDescent="0.2">
      <c r="C1125" s="124"/>
    </row>
    <row r="1126" spans="3:3" x14ac:dyDescent="0.2">
      <c r="C1126" s="124"/>
    </row>
    <row r="1127" spans="3:3" x14ac:dyDescent="0.2">
      <c r="C1127" s="124"/>
    </row>
    <row r="1128" spans="3:3" x14ac:dyDescent="0.2">
      <c r="C1128" s="124"/>
    </row>
    <row r="1129" spans="3:3" x14ac:dyDescent="0.2">
      <c r="C1129" s="124"/>
    </row>
    <row r="1130" spans="3:3" x14ac:dyDescent="0.2">
      <c r="C1130" s="124"/>
    </row>
    <row r="1131" spans="3:3" x14ac:dyDescent="0.2">
      <c r="C1131" s="124"/>
    </row>
    <row r="1132" spans="3:3" x14ac:dyDescent="0.2">
      <c r="C1132" s="124"/>
    </row>
    <row r="1133" spans="3:3" x14ac:dyDescent="0.2">
      <c r="C1133" s="124"/>
    </row>
    <row r="1134" spans="3:3" x14ac:dyDescent="0.2">
      <c r="C1134" s="124"/>
    </row>
    <row r="1135" spans="3:3" x14ac:dyDescent="0.2">
      <c r="C1135" s="124"/>
    </row>
    <row r="1136" spans="3:3" x14ac:dyDescent="0.2">
      <c r="C1136" s="124"/>
    </row>
    <row r="1137" spans="3:3" x14ac:dyDescent="0.2">
      <c r="C1137" s="124"/>
    </row>
    <row r="1138" spans="3:3" x14ac:dyDescent="0.2">
      <c r="C1138" s="124"/>
    </row>
    <row r="1139" spans="3:3" x14ac:dyDescent="0.2">
      <c r="C1139" s="124"/>
    </row>
    <row r="1140" spans="3:3" x14ac:dyDescent="0.2">
      <c r="C1140" s="124"/>
    </row>
    <row r="1141" spans="3:3" x14ac:dyDescent="0.2">
      <c r="C1141" s="124"/>
    </row>
    <row r="1142" spans="3:3" x14ac:dyDescent="0.2">
      <c r="C1142" s="124"/>
    </row>
    <row r="1143" spans="3:3" x14ac:dyDescent="0.2">
      <c r="C1143" s="124"/>
    </row>
    <row r="1144" spans="3:3" x14ac:dyDescent="0.2">
      <c r="C1144" s="124"/>
    </row>
    <row r="1145" spans="3:3" x14ac:dyDescent="0.2">
      <c r="C1145" s="124"/>
    </row>
    <row r="1146" spans="3:3" x14ac:dyDescent="0.2">
      <c r="C1146" s="124"/>
    </row>
    <row r="1147" spans="3:3" x14ac:dyDescent="0.2">
      <c r="C1147" s="124"/>
    </row>
    <row r="1148" spans="3:3" x14ac:dyDescent="0.2">
      <c r="C1148" s="124"/>
    </row>
    <row r="1149" spans="3:3" x14ac:dyDescent="0.2">
      <c r="C1149" s="124"/>
    </row>
    <row r="1150" spans="3:3" x14ac:dyDescent="0.2">
      <c r="C1150" s="124"/>
    </row>
    <row r="1151" spans="3:3" x14ac:dyDescent="0.2">
      <c r="C1151" s="124"/>
    </row>
    <row r="1152" spans="3:3" x14ac:dyDescent="0.2">
      <c r="C1152" s="124"/>
    </row>
    <row r="1153" spans="3:3" x14ac:dyDescent="0.2">
      <c r="C1153" s="124"/>
    </row>
    <row r="1154" spans="3:3" x14ac:dyDescent="0.2">
      <c r="C1154" s="124"/>
    </row>
    <row r="1155" spans="3:3" x14ac:dyDescent="0.2">
      <c r="C1155" s="124"/>
    </row>
    <row r="1156" spans="3:3" x14ac:dyDescent="0.2">
      <c r="C1156" s="124"/>
    </row>
    <row r="1157" spans="3:3" x14ac:dyDescent="0.2">
      <c r="C1157" s="124"/>
    </row>
    <row r="1158" spans="3:3" x14ac:dyDescent="0.2">
      <c r="C1158" s="124"/>
    </row>
    <row r="1159" spans="3:3" x14ac:dyDescent="0.2">
      <c r="C1159" s="124"/>
    </row>
    <row r="1160" spans="3:3" x14ac:dyDescent="0.2">
      <c r="C1160" s="124"/>
    </row>
    <row r="1161" spans="3:3" x14ac:dyDescent="0.2">
      <c r="C1161" s="124"/>
    </row>
    <row r="1162" spans="3:3" x14ac:dyDescent="0.2">
      <c r="C1162" s="124"/>
    </row>
    <row r="1163" spans="3:3" x14ac:dyDescent="0.2">
      <c r="C1163" s="124"/>
    </row>
    <row r="1164" spans="3:3" x14ac:dyDescent="0.2">
      <c r="C1164" s="124"/>
    </row>
    <row r="1165" spans="3:3" x14ac:dyDescent="0.2">
      <c r="C1165" s="124"/>
    </row>
    <row r="1166" spans="3:3" x14ac:dyDescent="0.2">
      <c r="C1166" s="124"/>
    </row>
    <row r="1167" spans="3:3" x14ac:dyDescent="0.2">
      <c r="C1167" s="124"/>
    </row>
    <row r="1168" spans="3:3" x14ac:dyDescent="0.2">
      <c r="C1168" s="124"/>
    </row>
    <row r="1169" spans="3:3" x14ac:dyDescent="0.2">
      <c r="C1169" s="124"/>
    </row>
    <row r="1170" spans="3:3" x14ac:dyDescent="0.2">
      <c r="C1170" s="124"/>
    </row>
    <row r="1171" spans="3:3" x14ac:dyDescent="0.2">
      <c r="C1171" s="124"/>
    </row>
    <row r="1172" spans="3:3" x14ac:dyDescent="0.2">
      <c r="C1172" s="124"/>
    </row>
    <row r="1173" spans="3:3" x14ac:dyDescent="0.2">
      <c r="C1173" s="124"/>
    </row>
    <row r="1174" spans="3:3" x14ac:dyDescent="0.2">
      <c r="C1174" s="124"/>
    </row>
    <row r="1175" spans="3:3" x14ac:dyDescent="0.2">
      <c r="C1175" s="124"/>
    </row>
    <row r="1176" spans="3:3" x14ac:dyDescent="0.2">
      <c r="C1176" s="124"/>
    </row>
    <row r="1177" spans="3:3" x14ac:dyDescent="0.2">
      <c r="C1177" s="124"/>
    </row>
    <row r="1178" spans="3:3" x14ac:dyDescent="0.2">
      <c r="C1178" s="124"/>
    </row>
    <row r="1179" spans="3:3" x14ac:dyDescent="0.2">
      <c r="C1179" s="124"/>
    </row>
    <row r="1180" spans="3:3" x14ac:dyDescent="0.2">
      <c r="C1180" s="124"/>
    </row>
    <row r="1181" spans="3:3" x14ac:dyDescent="0.2">
      <c r="C1181" s="124"/>
    </row>
    <row r="1182" spans="3:3" x14ac:dyDescent="0.2">
      <c r="C1182" s="124"/>
    </row>
    <row r="1183" spans="3:3" x14ac:dyDescent="0.2">
      <c r="C1183" s="124"/>
    </row>
    <row r="1184" spans="3:3" x14ac:dyDescent="0.2">
      <c r="C1184" s="124"/>
    </row>
    <row r="1185" spans="3:3" x14ac:dyDescent="0.2">
      <c r="C1185" s="124"/>
    </row>
    <row r="1186" spans="3:3" x14ac:dyDescent="0.2">
      <c r="C1186" s="124"/>
    </row>
    <row r="1187" spans="3:3" x14ac:dyDescent="0.2">
      <c r="C1187" s="124"/>
    </row>
    <row r="1188" spans="3:3" x14ac:dyDescent="0.2">
      <c r="C1188" s="124"/>
    </row>
    <row r="1189" spans="3:3" x14ac:dyDescent="0.2">
      <c r="C1189" s="124"/>
    </row>
    <row r="1190" spans="3:3" x14ac:dyDescent="0.2">
      <c r="C1190" s="124"/>
    </row>
    <row r="1191" spans="3:3" x14ac:dyDescent="0.2">
      <c r="C1191" s="124"/>
    </row>
    <row r="1192" spans="3:3" x14ac:dyDescent="0.2">
      <c r="C1192" s="124"/>
    </row>
    <row r="1193" spans="3:3" x14ac:dyDescent="0.2">
      <c r="C1193" s="124"/>
    </row>
    <row r="1194" spans="3:3" x14ac:dyDescent="0.2">
      <c r="C1194" s="124"/>
    </row>
    <row r="1195" spans="3:3" x14ac:dyDescent="0.2">
      <c r="C1195" s="124"/>
    </row>
    <row r="1196" spans="3:3" x14ac:dyDescent="0.2">
      <c r="C1196" s="124"/>
    </row>
    <row r="1197" spans="3:3" x14ac:dyDescent="0.2">
      <c r="C1197" s="124"/>
    </row>
    <row r="1198" spans="3:3" x14ac:dyDescent="0.2">
      <c r="C1198" s="124"/>
    </row>
    <row r="1199" spans="3:3" x14ac:dyDescent="0.2">
      <c r="C1199" s="124"/>
    </row>
    <row r="1200" spans="3:3" x14ac:dyDescent="0.2">
      <c r="C1200" s="124"/>
    </row>
    <row r="1201" spans="3:3" x14ac:dyDescent="0.2">
      <c r="C1201" s="124"/>
    </row>
    <row r="1202" spans="3:3" x14ac:dyDescent="0.2">
      <c r="C1202" s="124"/>
    </row>
    <row r="1203" spans="3:3" x14ac:dyDescent="0.2">
      <c r="C1203" s="124"/>
    </row>
    <row r="1204" spans="3:3" x14ac:dyDescent="0.2">
      <c r="C1204" s="124"/>
    </row>
    <row r="1205" spans="3:3" x14ac:dyDescent="0.2">
      <c r="C1205" s="124"/>
    </row>
    <row r="1206" spans="3:3" x14ac:dyDescent="0.2">
      <c r="C1206" s="124"/>
    </row>
    <row r="1207" spans="3:3" x14ac:dyDescent="0.2">
      <c r="C1207" s="124"/>
    </row>
    <row r="1208" spans="3:3" x14ac:dyDescent="0.2">
      <c r="C1208" s="124"/>
    </row>
    <row r="1209" spans="3:3" x14ac:dyDescent="0.2">
      <c r="C1209" s="124"/>
    </row>
    <row r="1210" spans="3:3" x14ac:dyDescent="0.2">
      <c r="C1210" s="124"/>
    </row>
    <row r="1211" spans="3:3" x14ac:dyDescent="0.2">
      <c r="C1211" s="124"/>
    </row>
    <row r="1212" spans="3:3" x14ac:dyDescent="0.2">
      <c r="C1212" s="124"/>
    </row>
    <row r="1213" spans="3:3" x14ac:dyDescent="0.2">
      <c r="C1213" s="124"/>
    </row>
    <row r="1214" spans="3:3" x14ac:dyDescent="0.2">
      <c r="C1214" s="124"/>
    </row>
    <row r="1215" spans="3:3" x14ac:dyDescent="0.2">
      <c r="C1215" s="124"/>
    </row>
    <row r="1216" spans="3:3" x14ac:dyDescent="0.2">
      <c r="C1216" s="124"/>
    </row>
    <row r="1217" spans="3:3" x14ac:dyDescent="0.2">
      <c r="C1217" s="124"/>
    </row>
    <row r="1218" spans="3:3" x14ac:dyDescent="0.2">
      <c r="C1218" s="124"/>
    </row>
    <row r="1219" spans="3:3" x14ac:dyDescent="0.2">
      <c r="C1219" s="124"/>
    </row>
    <row r="1220" spans="3:3" x14ac:dyDescent="0.2">
      <c r="C1220" s="124"/>
    </row>
    <row r="1221" spans="3:3" x14ac:dyDescent="0.2">
      <c r="C1221" s="124"/>
    </row>
    <row r="1222" spans="3:3" x14ac:dyDescent="0.2">
      <c r="C1222" s="124"/>
    </row>
    <row r="1223" spans="3:3" x14ac:dyDescent="0.2">
      <c r="C1223" s="124"/>
    </row>
    <row r="1224" spans="3:3" x14ac:dyDescent="0.2">
      <c r="C1224" s="124"/>
    </row>
    <row r="1225" spans="3:3" x14ac:dyDescent="0.2">
      <c r="C1225" s="124"/>
    </row>
    <row r="1226" spans="3:3" x14ac:dyDescent="0.2">
      <c r="C1226" s="124"/>
    </row>
    <row r="1227" spans="3:3" x14ac:dyDescent="0.2">
      <c r="C1227" s="124"/>
    </row>
    <row r="1228" spans="3:3" x14ac:dyDescent="0.2">
      <c r="C1228" s="124"/>
    </row>
    <row r="1229" spans="3:3" x14ac:dyDescent="0.2">
      <c r="C1229" s="124"/>
    </row>
    <row r="1230" spans="3:3" x14ac:dyDescent="0.2">
      <c r="C1230" s="124"/>
    </row>
    <row r="1231" spans="3:3" x14ac:dyDescent="0.2">
      <c r="C1231" s="124"/>
    </row>
    <row r="1232" spans="3:3" x14ac:dyDescent="0.2">
      <c r="C1232" s="124"/>
    </row>
    <row r="1233" spans="3:3" x14ac:dyDescent="0.2">
      <c r="C1233" s="124"/>
    </row>
    <row r="1234" spans="3:3" x14ac:dyDescent="0.2">
      <c r="C1234" s="124"/>
    </row>
    <row r="1235" spans="3:3" x14ac:dyDescent="0.2">
      <c r="C1235" s="124"/>
    </row>
    <row r="1236" spans="3:3" x14ac:dyDescent="0.2">
      <c r="C1236" s="124"/>
    </row>
    <row r="1237" spans="3:3" x14ac:dyDescent="0.2">
      <c r="C1237" s="124"/>
    </row>
    <row r="1238" spans="3:3" x14ac:dyDescent="0.2">
      <c r="C1238" s="124"/>
    </row>
    <row r="1239" spans="3:3" x14ac:dyDescent="0.2">
      <c r="C1239" s="124"/>
    </row>
    <row r="1240" spans="3:3" x14ac:dyDescent="0.2">
      <c r="C1240" s="124"/>
    </row>
    <row r="1241" spans="3:3" x14ac:dyDescent="0.2">
      <c r="C1241" s="124"/>
    </row>
    <row r="1242" spans="3:3" x14ac:dyDescent="0.2">
      <c r="C1242" s="124"/>
    </row>
    <row r="1243" spans="3:3" x14ac:dyDescent="0.2">
      <c r="C1243" s="124"/>
    </row>
    <row r="1244" spans="3:3" x14ac:dyDescent="0.2">
      <c r="C1244" s="124"/>
    </row>
    <row r="1245" spans="3:3" x14ac:dyDescent="0.2">
      <c r="C1245" s="124"/>
    </row>
    <row r="1246" spans="3:3" x14ac:dyDescent="0.2">
      <c r="C1246" s="124"/>
    </row>
    <row r="1247" spans="3:3" x14ac:dyDescent="0.2">
      <c r="C1247" s="124"/>
    </row>
    <row r="1248" spans="3:3" x14ac:dyDescent="0.2">
      <c r="C1248" s="124"/>
    </row>
    <row r="1249" spans="3:3" x14ac:dyDescent="0.2">
      <c r="C1249" s="124"/>
    </row>
    <row r="1250" spans="3:3" x14ac:dyDescent="0.2">
      <c r="C1250" s="124"/>
    </row>
    <row r="1251" spans="3:3" x14ac:dyDescent="0.2">
      <c r="C1251" s="124"/>
    </row>
    <row r="1252" spans="3:3" x14ac:dyDescent="0.2">
      <c r="C1252" s="124"/>
    </row>
    <row r="1253" spans="3:3" x14ac:dyDescent="0.2">
      <c r="C1253" s="124"/>
    </row>
    <row r="1254" spans="3:3" x14ac:dyDescent="0.2">
      <c r="C1254" s="124"/>
    </row>
    <row r="1255" spans="3:3" x14ac:dyDescent="0.2">
      <c r="C1255" s="124"/>
    </row>
    <row r="1256" spans="3:3" x14ac:dyDescent="0.2">
      <c r="C1256" s="124"/>
    </row>
    <row r="1257" spans="3:3" x14ac:dyDescent="0.2">
      <c r="C1257" s="124"/>
    </row>
    <row r="1258" spans="3:3" x14ac:dyDescent="0.2">
      <c r="C1258" s="124"/>
    </row>
    <row r="1259" spans="3:3" x14ac:dyDescent="0.2">
      <c r="C1259" s="124"/>
    </row>
    <row r="1260" spans="3:3" x14ac:dyDescent="0.2">
      <c r="C1260" s="124"/>
    </row>
    <row r="1261" spans="3:3" x14ac:dyDescent="0.2">
      <c r="C1261" s="124"/>
    </row>
    <row r="1262" spans="3:3" x14ac:dyDescent="0.2">
      <c r="C1262" s="124"/>
    </row>
    <row r="1263" spans="3:3" x14ac:dyDescent="0.2">
      <c r="C1263" s="124"/>
    </row>
    <row r="1264" spans="3:3" x14ac:dyDescent="0.2">
      <c r="C1264" s="124"/>
    </row>
    <row r="1265" spans="3:3" x14ac:dyDescent="0.2">
      <c r="C1265" s="124"/>
    </row>
    <row r="1266" spans="3:3" x14ac:dyDescent="0.2">
      <c r="C1266" s="124"/>
    </row>
    <row r="1267" spans="3:3" x14ac:dyDescent="0.2">
      <c r="C1267" s="124"/>
    </row>
    <row r="1268" spans="3:3" x14ac:dyDescent="0.2">
      <c r="C1268" s="124"/>
    </row>
    <row r="1269" spans="3:3" x14ac:dyDescent="0.2">
      <c r="C1269" s="124"/>
    </row>
    <row r="1270" spans="3:3" x14ac:dyDescent="0.2">
      <c r="C1270" s="124"/>
    </row>
    <row r="1271" spans="3:3" x14ac:dyDescent="0.2">
      <c r="C1271" s="124"/>
    </row>
    <row r="1272" spans="3:3" x14ac:dyDescent="0.2">
      <c r="C1272" s="124"/>
    </row>
    <row r="1273" spans="3:3" x14ac:dyDescent="0.2">
      <c r="C1273" s="124"/>
    </row>
    <row r="1274" spans="3:3" x14ac:dyDescent="0.2">
      <c r="C1274" s="124"/>
    </row>
    <row r="1275" spans="3:3" x14ac:dyDescent="0.2">
      <c r="C1275" s="124"/>
    </row>
    <row r="1276" spans="3:3" x14ac:dyDescent="0.2">
      <c r="C1276" s="124"/>
    </row>
    <row r="1277" spans="3:3" x14ac:dyDescent="0.2">
      <c r="C1277" s="124"/>
    </row>
    <row r="1278" spans="3:3" x14ac:dyDescent="0.2">
      <c r="C1278" s="124"/>
    </row>
    <row r="1279" spans="3:3" x14ac:dyDescent="0.2">
      <c r="C1279" s="124"/>
    </row>
    <row r="1280" spans="3:3" x14ac:dyDescent="0.2">
      <c r="C1280" s="124"/>
    </row>
    <row r="1281" spans="3:3" x14ac:dyDescent="0.2">
      <c r="C1281" s="124"/>
    </row>
    <row r="1282" spans="3:3" x14ac:dyDescent="0.2">
      <c r="C1282" s="124"/>
    </row>
    <row r="1283" spans="3:3" x14ac:dyDescent="0.2">
      <c r="C1283" s="124"/>
    </row>
    <row r="1284" spans="3:3" x14ac:dyDescent="0.2">
      <c r="C1284" s="124"/>
    </row>
    <row r="1285" spans="3:3" x14ac:dyDescent="0.2">
      <c r="C1285" s="124"/>
    </row>
    <row r="1286" spans="3:3" x14ac:dyDescent="0.2">
      <c r="C1286" s="124"/>
    </row>
    <row r="1287" spans="3:3" x14ac:dyDescent="0.2">
      <c r="C1287" s="124"/>
    </row>
    <row r="1288" spans="3:3" x14ac:dyDescent="0.2">
      <c r="C1288" s="124"/>
    </row>
    <row r="1289" spans="3:3" x14ac:dyDescent="0.2">
      <c r="C1289" s="124"/>
    </row>
    <row r="1290" spans="3:3" x14ac:dyDescent="0.2">
      <c r="C1290" s="124"/>
    </row>
    <row r="1291" spans="3:3" x14ac:dyDescent="0.2">
      <c r="C1291" s="124"/>
    </row>
    <row r="1292" spans="3:3" x14ac:dyDescent="0.2">
      <c r="C1292" s="124"/>
    </row>
    <row r="1293" spans="3:3" x14ac:dyDescent="0.2">
      <c r="C1293" s="124"/>
    </row>
    <row r="1294" spans="3:3" x14ac:dyDescent="0.2">
      <c r="C1294" s="124"/>
    </row>
    <row r="1295" spans="3:3" x14ac:dyDescent="0.2">
      <c r="C1295" s="124"/>
    </row>
    <row r="1296" spans="3:3" x14ac:dyDescent="0.2">
      <c r="C1296" s="124"/>
    </row>
    <row r="1297" spans="3:3" x14ac:dyDescent="0.2">
      <c r="C1297" s="124"/>
    </row>
    <row r="1298" spans="3:3" x14ac:dyDescent="0.2">
      <c r="C1298" s="124"/>
    </row>
    <row r="1299" spans="3:3" x14ac:dyDescent="0.2">
      <c r="C1299" s="124"/>
    </row>
    <row r="1300" spans="3:3" x14ac:dyDescent="0.2">
      <c r="C1300" s="124"/>
    </row>
    <row r="1301" spans="3:3" x14ac:dyDescent="0.2">
      <c r="C1301" s="124"/>
    </row>
    <row r="1302" spans="3:3" x14ac:dyDescent="0.2">
      <c r="C1302" s="124"/>
    </row>
    <row r="1303" spans="3:3" x14ac:dyDescent="0.2">
      <c r="C1303" s="124"/>
    </row>
    <row r="1304" spans="3:3" x14ac:dyDescent="0.2">
      <c r="C1304" s="124"/>
    </row>
    <row r="1305" spans="3:3" x14ac:dyDescent="0.2">
      <c r="C1305" s="124"/>
    </row>
    <row r="1306" spans="3:3" x14ac:dyDescent="0.2">
      <c r="C1306" s="124"/>
    </row>
    <row r="1307" spans="3:3" x14ac:dyDescent="0.2">
      <c r="C1307" s="124"/>
    </row>
    <row r="1308" spans="3:3" x14ac:dyDescent="0.2">
      <c r="C1308" s="124"/>
    </row>
    <row r="1309" spans="3:3" x14ac:dyDescent="0.2">
      <c r="C1309" s="124"/>
    </row>
    <row r="1310" spans="3:3" x14ac:dyDescent="0.2">
      <c r="C1310" s="124"/>
    </row>
    <row r="1311" spans="3:3" x14ac:dyDescent="0.2">
      <c r="C1311" s="124"/>
    </row>
    <row r="1312" spans="3:3" x14ac:dyDescent="0.2">
      <c r="C1312" s="124"/>
    </row>
    <row r="1313" spans="3:3" x14ac:dyDescent="0.2">
      <c r="C1313" s="124"/>
    </row>
    <row r="1314" spans="3:3" x14ac:dyDescent="0.2">
      <c r="C1314" s="124"/>
    </row>
    <row r="1315" spans="3:3" x14ac:dyDescent="0.2">
      <c r="C1315" s="124"/>
    </row>
    <row r="1316" spans="3:3" x14ac:dyDescent="0.2">
      <c r="C1316" s="124"/>
    </row>
    <row r="1317" spans="3:3" x14ac:dyDescent="0.2">
      <c r="C1317" s="124"/>
    </row>
    <row r="1318" spans="3:3" x14ac:dyDescent="0.2">
      <c r="C1318" s="124"/>
    </row>
    <row r="1319" spans="3:3" x14ac:dyDescent="0.2">
      <c r="C1319" s="124"/>
    </row>
    <row r="1320" spans="3:3" x14ac:dyDescent="0.2">
      <c r="C1320" s="124"/>
    </row>
    <row r="1321" spans="3:3" x14ac:dyDescent="0.2">
      <c r="C1321" s="124"/>
    </row>
    <row r="1322" spans="3:3" x14ac:dyDescent="0.2">
      <c r="C1322" s="124"/>
    </row>
    <row r="1323" spans="3:3" x14ac:dyDescent="0.2">
      <c r="C1323" s="124"/>
    </row>
    <row r="1324" spans="3:3" x14ac:dyDescent="0.2">
      <c r="C1324" s="124"/>
    </row>
    <row r="1325" spans="3:3" x14ac:dyDescent="0.2">
      <c r="C1325" s="124"/>
    </row>
    <row r="1326" spans="3:3" x14ac:dyDescent="0.2">
      <c r="C1326" s="124"/>
    </row>
    <row r="1327" spans="3:3" x14ac:dyDescent="0.2">
      <c r="C1327" s="124"/>
    </row>
    <row r="1328" spans="3:3" x14ac:dyDescent="0.2">
      <c r="C1328" s="124"/>
    </row>
    <row r="1329" spans="3:3" x14ac:dyDescent="0.2">
      <c r="C1329" s="124"/>
    </row>
    <row r="1330" spans="3:3" x14ac:dyDescent="0.2">
      <c r="C1330" s="124"/>
    </row>
    <row r="1331" spans="3:3" x14ac:dyDescent="0.2">
      <c r="C1331" s="124"/>
    </row>
    <row r="1332" spans="3:3" x14ac:dyDescent="0.2">
      <c r="C1332" s="124"/>
    </row>
    <row r="1333" spans="3:3" x14ac:dyDescent="0.2">
      <c r="C1333" s="124"/>
    </row>
    <row r="1334" spans="3:3" x14ac:dyDescent="0.2">
      <c r="C1334" s="124"/>
    </row>
    <row r="1335" spans="3:3" x14ac:dyDescent="0.2">
      <c r="C1335" s="124"/>
    </row>
    <row r="1336" spans="3:3" x14ac:dyDescent="0.2">
      <c r="C1336" s="124"/>
    </row>
    <row r="1337" spans="3:3" x14ac:dyDescent="0.2">
      <c r="C1337" s="124"/>
    </row>
    <row r="1338" spans="3:3" x14ac:dyDescent="0.2">
      <c r="C1338" s="124"/>
    </row>
    <row r="1339" spans="3:3" x14ac:dyDescent="0.2">
      <c r="C1339" s="124"/>
    </row>
    <row r="1340" spans="3:3" x14ac:dyDescent="0.2">
      <c r="C1340" s="124"/>
    </row>
    <row r="1341" spans="3:3" x14ac:dyDescent="0.2">
      <c r="C1341" s="124"/>
    </row>
    <row r="1342" spans="3:3" x14ac:dyDescent="0.2">
      <c r="C1342" s="124"/>
    </row>
    <row r="1343" spans="3:3" x14ac:dyDescent="0.2">
      <c r="C1343" s="124"/>
    </row>
    <row r="1344" spans="3:3" x14ac:dyDescent="0.2">
      <c r="C1344" s="124"/>
    </row>
    <row r="1345" spans="3:3" x14ac:dyDescent="0.2">
      <c r="C1345" s="124"/>
    </row>
    <row r="1346" spans="3:3" x14ac:dyDescent="0.2">
      <c r="C1346" s="124"/>
    </row>
    <row r="1347" spans="3:3" x14ac:dyDescent="0.2">
      <c r="C1347" s="124"/>
    </row>
    <row r="1348" spans="3:3" x14ac:dyDescent="0.2">
      <c r="C1348" s="124"/>
    </row>
    <row r="1349" spans="3:3" x14ac:dyDescent="0.2">
      <c r="C1349" s="124"/>
    </row>
    <row r="1350" spans="3:3" x14ac:dyDescent="0.2">
      <c r="C1350" s="124"/>
    </row>
    <row r="1351" spans="3:3" x14ac:dyDescent="0.2">
      <c r="C1351" s="124"/>
    </row>
    <row r="1352" spans="3:3" x14ac:dyDescent="0.2">
      <c r="C1352" s="124"/>
    </row>
    <row r="1353" spans="3:3" x14ac:dyDescent="0.2">
      <c r="C1353" s="124"/>
    </row>
    <row r="1354" spans="3:3" x14ac:dyDescent="0.2">
      <c r="C1354" s="124"/>
    </row>
    <row r="1355" spans="3:3" x14ac:dyDescent="0.2">
      <c r="C1355" s="124"/>
    </row>
    <row r="1356" spans="3:3" x14ac:dyDescent="0.2">
      <c r="C1356" s="124"/>
    </row>
    <row r="1357" spans="3:3" x14ac:dyDescent="0.2">
      <c r="C1357" s="124"/>
    </row>
    <row r="1358" spans="3:3" x14ac:dyDescent="0.2">
      <c r="C1358" s="124"/>
    </row>
    <row r="1359" spans="3:3" x14ac:dyDescent="0.2">
      <c r="C1359" s="124"/>
    </row>
    <row r="1360" spans="3:3" x14ac:dyDescent="0.2">
      <c r="C1360" s="124"/>
    </row>
    <row r="1361" spans="3:3" x14ac:dyDescent="0.2">
      <c r="C1361" s="124"/>
    </row>
    <row r="1362" spans="3:3" x14ac:dyDescent="0.2">
      <c r="C1362" s="124"/>
    </row>
    <row r="1363" spans="3:3" x14ac:dyDescent="0.2">
      <c r="C1363" s="124"/>
    </row>
    <row r="1364" spans="3:3" x14ac:dyDescent="0.2">
      <c r="C1364" s="124"/>
    </row>
    <row r="1365" spans="3:3" x14ac:dyDescent="0.2">
      <c r="C1365" s="124"/>
    </row>
    <row r="1366" spans="3:3" x14ac:dyDescent="0.2">
      <c r="C1366" s="124"/>
    </row>
    <row r="1367" spans="3:3" x14ac:dyDescent="0.2">
      <c r="C1367" s="124"/>
    </row>
    <row r="1368" spans="3:3" x14ac:dyDescent="0.2">
      <c r="C1368" s="124"/>
    </row>
    <row r="1369" spans="3:3" x14ac:dyDescent="0.2">
      <c r="C1369" s="124"/>
    </row>
    <row r="1370" spans="3:3" x14ac:dyDescent="0.2">
      <c r="C1370" s="124"/>
    </row>
    <row r="1371" spans="3:3" x14ac:dyDescent="0.2">
      <c r="C1371" s="124"/>
    </row>
    <row r="1372" spans="3:3" x14ac:dyDescent="0.2">
      <c r="C1372" s="124"/>
    </row>
    <row r="1373" spans="3:3" x14ac:dyDescent="0.2">
      <c r="C1373" s="124"/>
    </row>
    <row r="1374" spans="3:3" x14ac:dyDescent="0.2">
      <c r="C1374" s="124"/>
    </row>
    <row r="1375" spans="3:3" x14ac:dyDescent="0.2">
      <c r="C1375" s="124"/>
    </row>
    <row r="1376" spans="3:3" x14ac:dyDescent="0.2">
      <c r="C1376" s="124"/>
    </row>
    <row r="1377" spans="3:3" x14ac:dyDescent="0.2">
      <c r="C1377" s="124"/>
    </row>
    <row r="1378" spans="3:3" x14ac:dyDescent="0.2">
      <c r="C1378" s="124"/>
    </row>
    <row r="1379" spans="3:3" x14ac:dyDescent="0.2">
      <c r="C1379" s="124"/>
    </row>
    <row r="1380" spans="3:3" x14ac:dyDescent="0.2">
      <c r="C1380" s="124"/>
    </row>
    <row r="1381" spans="3:3" x14ac:dyDescent="0.2">
      <c r="C1381" s="124"/>
    </row>
    <row r="1382" spans="3:3" x14ac:dyDescent="0.2">
      <c r="C1382" s="124"/>
    </row>
    <row r="1383" spans="3:3" x14ac:dyDescent="0.2">
      <c r="C1383" s="124"/>
    </row>
    <row r="1384" spans="3:3" x14ac:dyDescent="0.2">
      <c r="C1384" s="124"/>
    </row>
    <row r="1385" spans="3:3" x14ac:dyDescent="0.2">
      <c r="C1385" s="124"/>
    </row>
    <row r="1386" spans="3:3" x14ac:dyDescent="0.2">
      <c r="C1386" s="124"/>
    </row>
    <row r="1387" spans="3:3" x14ac:dyDescent="0.2">
      <c r="C1387" s="124"/>
    </row>
    <row r="1388" spans="3:3" x14ac:dyDescent="0.2">
      <c r="C1388" s="124"/>
    </row>
    <row r="1389" spans="3:3" x14ac:dyDescent="0.2">
      <c r="C1389" s="124"/>
    </row>
    <row r="1390" spans="3:3" x14ac:dyDescent="0.2">
      <c r="C1390" s="124"/>
    </row>
    <row r="1391" spans="3:3" x14ac:dyDescent="0.2">
      <c r="C1391" s="124"/>
    </row>
    <row r="1392" spans="3:3" x14ac:dyDescent="0.2">
      <c r="C1392" s="124"/>
    </row>
    <row r="1393" spans="3:3" x14ac:dyDescent="0.2">
      <c r="C1393" s="124"/>
    </row>
    <row r="1394" spans="3:3" x14ac:dyDescent="0.2">
      <c r="C1394" s="124"/>
    </row>
    <row r="1395" spans="3:3" x14ac:dyDescent="0.2">
      <c r="C1395" s="124"/>
    </row>
    <row r="1396" spans="3:3" x14ac:dyDescent="0.2">
      <c r="C1396" s="124"/>
    </row>
    <row r="1397" spans="3:3" x14ac:dyDescent="0.2">
      <c r="C1397" s="124"/>
    </row>
    <row r="1398" spans="3:3" x14ac:dyDescent="0.2">
      <c r="C1398" s="124"/>
    </row>
    <row r="1399" spans="3:3" x14ac:dyDescent="0.2">
      <c r="C1399" s="124"/>
    </row>
    <row r="1400" spans="3:3" x14ac:dyDescent="0.2">
      <c r="C1400" s="124"/>
    </row>
    <row r="1401" spans="3:3" x14ac:dyDescent="0.2">
      <c r="C1401" s="124"/>
    </row>
    <row r="1402" spans="3:3" x14ac:dyDescent="0.2">
      <c r="C1402" s="124"/>
    </row>
    <row r="1403" spans="3:3" x14ac:dyDescent="0.2">
      <c r="C1403" s="124"/>
    </row>
    <row r="1404" spans="3:3" x14ac:dyDescent="0.2">
      <c r="C1404" s="124"/>
    </row>
    <row r="1405" spans="3:3" x14ac:dyDescent="0.2">
      <c r="C1405" s="124"/>
    </row>
    <row r="1406" spans="3:3" x14ac:dyDescent="0.2">
      <c r="C1406" s="124"/>
    </row>
    <row r="1407" spans="3:3" x14ac:dyDescent="0.2">
      <c r="C1407" s="124"/>
    </row>
    <row r="1408" spans="3:3" x14ac:dyDescent="0.2">
      <c r="C1408" s="124"/>
    </row>
    <row r="1409" spans="3:3" x14ac:dyDescent="0.2">
      <c r="C1409" s="124"/>
    </row>
    <row r="1410" spans="3:3" x14ac:dyDescent="0.2">
      <c r="C1410" s="124"/>
    </row>
    <row r="1411" spans="3:3" x14ac:dyDescent="0.2">
      <c r="C1411" s="124"/>
    </row>
    <row r="1412" spans="3:3" x14ac:dyDescent="0.2">
      <c r="C1412" s="124"/>
    </row>
    <row r="1413" spans="3:3" x14ac:dyDescent="0.2">
      <c r="C1413" s="124"/>
    </row>
    <row r="1414" spans="3:3" x14ac:dyDescent="0.2">
      <c r="C1414" s="124"/>
    </row>
    <row r="1415" spans="3:3" x14ac:dyDescent="0.2">
      <c r="C1415" s="124"/>
    </row>
    <row r="1416" spans="3:3" x14ac:dyDescent="0.2">
      <c r="C1416" s="124"/>
    </row>
    <row r="1417" spans="3:3" x14ac:dyDescent="0.2">
      <c r="C1417" s="124"/>
    </row>
    <row r="1418" spans="3:3" x14ac:dyDescent="0.2">
      <c r="C1418" s="124"/>
    </row>
    <row r="1419" spans="3:3" x14ac:dyDescent="0.2">
      <c r="C1419" s="124"/>
    </row>
    <row r="1420" spans="3:3" x14ac:dyDescent="0.2">
      <c r="C1420" s="124"/>
    </row>
    <row r="1421" spans="3:3" x14ac:dyDescent="0.2">
      <c r="C1421" s="124"/>
    </row>
    <row r="1422" spans="3:3" x14ac:dyDescent="0.2">
      <c r="C1422" s="124"/>
    </row>
    <row r="1423" spans="3:3" x14ac:dyDescent="0.2">
      <c r="C1423" s="124"/>
    </row>
    <row r="1424" spans="3:3" x14ac:dyDescent="0.2">
      <c r="C1424" s="124"/>
    </row>
    <row r="1425" spans="3:3" x14ac:dyDescent="0.2">
      <c r="C1425" s="124"/>
    </row>
    <row r="1426" spans="3:3" x14ac:dyDescent="0.2">
      <c r="C1426" s="124"/>
    </row>
    <row r="1427" spans="3:3" x14ac:dyDescent="0.2">
      <c r="C1427" s="124"/>
    </row>
    <row r="1428" spans="3:3" x14ac:dyDescent="0.2">
      <c r="C1428" s="124"/>
    </row>
    <row r="1429" spans="3:3" x14ac:dyDescent="0.2">
      <c r="C1429" s="124"/>
    </row>
    <row r="1430" spans="3:3" x14ac:dyDescent="0.2">
      <c r="C1430" s="124"/>
    </row>
    <row r="1431" spans="3:3" x14ac:dyDescent="0.2">
      <c r="C1431" s="124"/>
    </row>
    <row r="1432" spans="3:3" x14ac:dyDescent="0.2">
      <c r="C1432" s="124"/>
    </row>
    <row r="1433" spans="3:3" x14ac:dyDescent="0.2">
      <c r="C1433" s="124"/>
    </row>
    <row r="1434" spans="3:3" x14ac:dyDescent="0.2">
      <c r="C1434" s="124"/>
    </row>
    <row r="1435" spans="3:3" x14ac:dyDescent="0.2">
      <c r="C1435" s="124"/>
    </row>
    <row r="1436" spans="3:3" x14ac:dyDescent="0.2">
      <c r="C1436" s="124"/>
    </row>
    <row r="1437" spans="3:3" x14ac:dyDescent="0.2">
      <c r="C1437" s="124"/>
    </row>
    <row r="1438" spans="3:3" x14ac:dyDescent="0.2">
      <c r="C1438" s="124"/>
    </row>
    <row r="1439" spans="3:3" x14ac:dyDescent="0.2">
      <c r="C1439" s="124"/>
    </row>
    <row r="1440" spans="3:3" x14ac:dyDescent="0.2">
      <c r="C1440" s="124"/>
    </row>
    <row r="1441" spans="3:3" x14ac:dyDescent="0.2">
      <c r="C1441" s="124"/>
    </row>
    <row r="1442" spans="3:3" x14ac:dyDescent="0.2">
      <c r="C1442" s="124"/>
    </row>
    <row r="1443" spans="3:3" x14ac:dyDescent="0.2">
      <c r="C1443" s="124"/>
    </row>
    <row r="1444" spans="3:3" x14ac:dyDescent="0.2">
      <c r="C1444" s="124"/>
    </row>
    <row r="1445" spans="3:3" x14ac:dyDescent="0.2">
      <c r="C1445" s="124"/>
    </row>
    <row r="1446" spans="3:3" x14ac:dyDescent="0.2">
      <c r="C1446" s="124"/>
    </row>
    <row r="1447" spans="3:3" x14ac:dyDescent="0.2">
      <c r="C1447" s="124"/>
    </row>
    <row r="1448" spans="3:3" x14ac:dyDescent="0.2">
      <c r="C1448" s="124"/>
    </row>
    <row r="1449" spans="3:3" x14ac:dyDescent="0.2">
      <c r="C1449" s="124"/>
    </row>
    <row r="1450" spans="3:3" x14ac:dyDescent="0.2">
      <c r="C1450" s="124"/>
    </row>
    <row r="1451" spans="3:3" x14ac:dyDescent="0.2">
      <c r="C1451" s="124"/>
    </row>
    <row r="1452" spans="3:3" x14ac:dyDescent="0.2">
      <c r="C1452" s="124"/>
    </row>
    <row r="1453" spans="3:3" x14ac:dyDescent="0.2">
      <c r="C1453" s="124"/>
    </row>
    <row r="1454" spans="3:3" x14ac:dyDescent="0.2">
      <c r="C1454" s="124"/>
    </row>
    <row r="1455" spans="3:3" x14ac:dyDescent="0.2">
      <c r="C1455" s="124"/>
    </row>
    <row r="1456" spans="3:3" x14ac:dyDescent="0.2">
      <c r="C1456" s="124"/>
    </row>
    <row r="1457" spans="3:3" x14ac:dyDescent="0.2">
      <c r="C1457" s="124"/>
    </row>
    <row r="1458" spans="3:3" x14ac:dyDescent="0.2">
      <c r="C1458" s="124"/>
    </row>
    <row r="1459" spans="3:3" x14ac:dyDescent="0.2">
      <c r="C1459" s="124"/>
    </row>
    <row r="1460" spans="3:3" x14ac:dyDescent="0.2">
      <c r="C1460" s="124"/>
    </row>
    <row r="1461" spans="3:3" x14ac:dyDescent="0.2">
      <c r="C1461" s="124"/>
    </row>
    <row r="1462" spans="3:3" x14ac:dyDescent="0.2">
      <c r="C1462" s="124"/>
    </row>
    <row r="1463" spans="3:3" x14ac:dyDescent="0.2">
      <c r="C1463" s="124"/>
    </row>
    <row r="1464" spans="3:3" x14ac:dyDescent="0.2">
      <c r="C1464" s="124"/>
    </row>
    <row r="1465" spans="3:3" x14ac:dyDescent="0.2">
      <c r="C1465" s="124"/>
    </row>
    <row r="1466" spans="3:3" x14ac:dyDescent="0.2">
      <c r="C1466" s="124"/>
    </row>
    <row r="1467" spans="3:3" x14ac:dyDescent="0.2">
      <c r="C1467" s="124"/>
    </row>
    <row r="1468" spans="3:3" x14ac:dyDescent="0.2">
      <c r="C1468" s="124"/>
    </row>
    <row r="1469" spans="3:3" x14ac:dyDescent="0.2">
      <c r="C1469" s="124"/>
    </row>
    <row r="1470" spans="3:3" x14ac:dyDescent="0.2">
      <c r="C1470" s="124"/>
    </row>
    <row r="1471" spans="3:3" x14ac:dyDescent="0.2">
      <c r="C1471" s="124"/>
    </row>
    <row r="1472" spans="3:3" x14ac:dyDescent="0.2">
      <c r="C1472" s="124"/>
    </row>
    <row r="1473" spans="3:3" x14ac:dyDescent="0.2">
      <c r="C1473" s="124"/>
    </row>
    <row r="1474" spans="3:3" x14ac:dyDescent="0.2">
      <c r="C1474" s="124"/>
    </row>
    <row r="1475" spans="3:3" x14ac:dyDescent="0.2">
      <c r="C1475" s="124"/>
    </row>
    <row r="1476" spans="3:3" x14ac:dyDescent="0.2">
      <c r="C1476" s="124"/>
    </row>
    <row r="1477" spans="3:3" x14ac:dyDescent="0.2">
      <c r="C1477" s="124"/>
    </row>
    <row r="1478" spans="3:3" x14ac:dyDescent="0.2">
      <c r="C1478" s="124"/>
    </row>
    <row r="1479" spans="3:3" x14ac:dyDescent="0.2">
      <c r="C1479" s="124"/>
    </row>
    <row r="1480" spans="3:3" x14ac:dyDescent="0.2">
      <c r="C1480" s="124"/>
    </row>
    <row r="1481" spans="3:3" x14ac:dyDescent="0.2">
      <c r="C1481" s="124"/>
    </row>
    <row r="1482" spans="3:3" x14ac:dyDescent="0.2">
      <c r="C1482" s="124"/>
    </row>
    <row r="1483" spans="3:3" x14ac:dyDescent="0.2">
      <c r="C1483" s="124"/>
    </row>
    <row r="1484" spans="3:3" x14ac:dyDescent="0.2">
      <c r="C1484" s="124"/>
    </row>
    <row r="1485" spans="3:3" x14ac:dyDescent="0.2">
      <c r="C1485" s="124"/>
    </row>
    <row r="1486" spans="3:3" x14ac:dyDescent="0.2">
      <c r="C1486" s="124"/>
    </row>
    <row r="1487" spans="3:3" x14ac:dyDescent="0.2">
      <c r="C1487" s="124"/>
    </row>
    <row r="1488" spans="3:3" x14ac:dyDescent="0.2">
      <c r="C1488" s="124"/>
    </row>
    <row r="1489" spans="3:3" x14ac:dyDescent="0.2">
      <c r="C1489" s="124"/>
    </row>
    <row r="1490" spans="3:3" x14ac:dyDescent="0.2">
      <c r="C1490" s="124"/>
    </row>
    <row r="1491" spans="3:3" x14ac:dyDescent="0.2">
      <c r="C1491" s="124"/>
    </row>
    <row r="1492" spans="3:3" x14ac:dyDescent="0.2">
      <c r="C1492" s="124"/>
    </row>
    <row r="1493" spans="3:3" x14ac:dyDescent="0.2">
      <c r="C1493" s="124"/>
    </row>
    <row r="1494" spans="3:3" x14ac:dyDescent="0.2">
      <c r="C1494" s="124"/>
    </row>
    <row r="1495" spans="3:3" x14ac:dyDescent="0.2">
      <c r="C1495" s="124"/>
    </row>
    <row r="1496" spans="3:3" x14ac:dyDescent="0.2">
      <c r="C1496" s="124"/>
    </row>
    <row r="1497" spans="3:3" x14ac:dyDescent="0.2">
      <c r="C1497" s="124"/>
    </row>
    <row r="1498" spans="3:3" x14ac:dyDescent="0.2">
      <c r="C1498" s="124"/>
    </row>
    <row r="1499" spans="3:3" x14ac:dyDescent="0.2">
      <c r="C1499" s="124"/>
    </row>
    <row r="1500" spans="3:3" x14ac:dyDescent="0.2">
      <c r="C1500" s="124"/>
    </row>
    <row r="1501" spans="3:3" x14ac:dyDescent="0.2">
      <c r="C1501" s="124"/>
    </row>
    <row r="1502" spans="3:3" x14ac:dyDescent="0.2">
      <c r="C1502" s="124"/>
    </row>
    <row r="1503" spans="3:3" x14ac:dyDescent="0.2">
      <c r="C1503" s="124"/>
    </row>
    <row r="1504" spans="3:3" x14ac:dyDescent="0.2">
      <c r="C1504" s="124"/>
    </row>
    <row r="1505" spans="3:3" x14ac:dyDescent="0.2">
      <c r="C1505" s="124"/>
    </row>
    <row r="1506" spans="3:3" x14ac:dyDescent="0.2">
      <c r="C1506" s="124"/>
    </row>
    <row r="1507" spans="3:3" x14ac:dyDescent="0.2">
      <c r="C1507" s="124"/>
    </row>
    <row r="1508" spans="3:3" x14ac:dyDescent="0.2">
      <c r="C1508" s="124"/>
    </row>
    <row r="1509" spans="3:3" x14ac:dyDescent="0.2">
      <c r="C1509" s="124"/>
    </row>
    <row r="1510" spans="3:3" x14ac:dyDescent="0.2">
      <c r="C1510" s="124"/>
    </row>
    <row r="1511" spans="3:3" x14ac:dyDescent="0.2">
      <c r="C1511" s="124"/>
    </row>
    <row r="1512" spans="3:3" x14ac:dyDescent="0.2">
      <c r="C1512" s="124"/>
    </row>
    <row r="1513" spans="3:3" x14ac:dyDescent="0.2">
      <c r="C1513" s="124"/>
    </row>
    <row r="1514" spans="3:3" x14ac:dyDescent="0.2">
      <c r="C1514" s="124"/>
    </row>
    <row r="1515" spans="3:3" x14ac:dyDescent="0.2">
      <c r="C1515" s="124"/>
    </row>
    <row r="1516" spans="3:3" x14ac:dyDescent="0.2">
      <c r="C1516" s="124"/>
    </row>
    <row r="1517" spans="3:3" x14ac:dyDescent="0.2">
      <c r="C1517" s="124"/>
    </row>
    <row r="1518" spans="3:3" x14ac:dyDescent="0.2">
      <c r="C1518" s="124"/>
    </row>
    <row r="1519" spans="3:3" x14ac:dyDescent="0.2">
      <c r="C1519" s="124"/>
    </row>
    <row r="1520" spans="3:3" x14ac:dyDescent="0.2">
      <c r="C1520" s="124"/>
    </row>
    <row r="1521" spans="3:3" x14ac:dyDescent="0.2">
      <c r="C1521" s="124"/>
    </row>
    <row r="1522" spans="3:3" x14ac:dyDescent="0.2">
      <c r="C1522" s="124"/>
    </row>
    <row r="1523" spans="3:3" x14ac:dyDescent="0.2">
      <c r="C1523" s="124"/>
    </row>
    <row r="1524" spans="3:3" x14ac:dyDescent="0.2">
      <c r="C1524" s="124"/>
    </row>
  </sheetData>
  <sheetProtection algorithmName="SHA-512" hashValue="eGw+JaO98qoeuKuJGVtnPuSk7+UozYCpD508avjupIexoDguy10k0octU/aI7iQxV3Cl9ZsC++LK55gkoxfgFA==" saltValue="3NT3baniFswHPfcsD9Y2RA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OFFSET('Service Details'!D5:D29,0,0,COUNTA('Service Details'!D5:D29),1)</xm:f>
          </x14:formula1>
          <xm:sqref>G2:G1001</xm:sqref>
        </x14:dataValidation>
        <x14:dataValidation type="list" allowBlank="1" showInputMessage="1" showErrorMessage="1">
          <x14:formula1>
            <xm:f>OFFSET('Customer Details'!B3:B32,0,0,COUNTA('Customer Details'!$B$3:$B$32),1)</xm:f>
          </x14:formula1>
          <xm:sqref>F2:F1001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F39"/>
  <sheetViews>
    <sheetView showGridLines="0" tabSelected="1" topLeftCell="A19" zoomScaleNormal="100" workbookViewId="0">
      <selection activeCell="BC31" sqref="BC31"/>
    </sheetView>
  </sheetViews>
  <sheetFormatPr defaultColWidth="0" defaultRowHeight="12.75" x14ac:dyDescent="0.2"/>
  <cols>
    <col min="1" max="1" width="7" style="7" customWidth="1"/>
    <col min="2" max="2" width="0.85546875" style="7" customWidth="1"/>
    <col min="3" max="3" width="1.7109375" style="7" customWidth="1"/>
    <col min="4" max="4" width="11.5703125" style="7" hidden="1" customWidth="1"/>
    <col min="5" max="27" width="1.7109375" style="7" customWidth="1"/>
    <col min="28" max="28" width="1.140625" style="7" customWidth="1"/>
    <col min="29" max="29" width="4.28515625" style="7" customWidth="1"/>
    <col min="30" max="30" width="0.5703125" style="7" customWidth="1"/>
    <col min="31" max="31" width="1.140625" style="7" customWidth="1"/>
    <col min="32" max="40" width="1.7109375" style="7" customWidth="1"/>
    <col min="41" max="41" width="2.140625" style="7" customWidth="1"/>
    <col min="42" max="43" width="2.85546875" style="7" customWidth="1"/>
    <col min="44" max="44" width="3" style="7" customWidth="1"/>
    <col min="45" max="49" width="1.7109375" style="7" customWidth="1"/>
    <col min="50" max="50" width="6.42578125" style="7" customWidth="1"/>
    <col min="51" max="51" width="2.140625" style="7" customWidth="1"/>
    <col min="52" max="53" width="9.140625" style="7" customWidth="1"/>
    <col min="54" max="54" width="9.42578125" style="7" customWidth="1"/>
    <col min="55" max="57" width="9.140625" style="7" customWidth="1"/>
    <col min="58" max="58" width="0" style="7" hidden="1" customWidth="1"/>
    <col min="59" max="16384" width="9.140625" style="7" hidden="1"/>
  </cols>
  <sheetData>
    <row r="1" spans="2:58" ht="15" x14ac:dyDescent="0.25">
      <c r="Y1" s="16"/>
      <c r="Z1" s="16"/>
      <c r="AA1" s="16"/>
      <c r="AB1" s="16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1"/>
      <c r="AN1" s="41"/>
      <c r="AO1" s="41"/>
      <c r="AP1" s="41"/>
      <c r="AQ1" s="41"/>
      <c r="AR1" s="41"/>
      <c r="AS1" s="40"/>
      <c r="AT1" s="40"/>
      <c r="AU1" s="40"/>
      <c r="AV1" s="40"/>
      <c r="AW1" s="40"/>
      <c r="AX1" s="40"/>
    </row>
    <row r="2" spans="2:58" ht="15.75" x14ac:dyDescent="0.25">
      <c r="D2" s="7" t="str">
        <f>IFERROR(Invoice!$AQ$2&amp;Transaction!C2,0)</f>
        <v>BSA/18-19/1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142</v>
      </c>
      <c r="S2" s="42"/>
      <c r="T2" s="42"/>
      <c r="U2" s="42"/>
      <c r="V2" s="42"/>
      <c r="W2" s="42"/>
      <c r="X2" s="42"/>
      <c r="Y2" s="44"/>
      <c r="Z2" s="44"/>
      <c r="AA2" s="44"/>
      <c r="AB2" s="44"/>
      <c r="AC2" s="125">
        <v>1</v>
      </c>
      <c r="AD2" s="111"/>
      <c r="AE2" s="111"/>
      <c r="AF2" s="45"/>
      <c r="AG2" s="45"/>
      <c r="AH2" s="46" t="s">
        <v>144</v>
      </c>
      <c r="AI2" s="45"/>
      <c r="AJ2" s="45"/>
      <c r="AK2" s="45"/>
      <c r="AL2" s="45"/>
      <c r="AM2" s="45"/>
      <c r="AN2" s="45"/>
      <c r="AO2" s="47"/>
      <c r="AP2" s="47"/>
      <c r="AQ2" s="39" t="s">
        <v>145</v>
      </c>
      <c r="AR2" s="39"/>
      <c r="AS2" s="70"/>
      <c r="AT2" s="70"/>
      <c r="AU2" s="70"/>
      <c r="AV2" s="70"/>
      <c r="AW2" s="45"/>
      <c r="AX2" s="45"/>
    </row>
    <row r="3" spans="2:58" ht="15.75" thickBot="1" x14ac:dyDescent="0.3">
      <c r="B3" s="16"/>
      <c r="C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6" t="s">
        <v>143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8"/>
      <c r="BF3" s="7">
        <v>1</v>
      </c>
    </row>
    <row r="4" spans="2:58" ht="24.75" customHeight="1" x14ac:dyDescent="0.2">
      <c r="B4" s="153" t="s">
        <v>138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7" t="s">
        <v>139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9"/>
    </row>
    <row r="5" spans="2:58" ht="26.25" x14ac:dyDescent="0.2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60" t="str">
        <f>"                             "&amp;'Company Details'!C4</f>
        <v xml:space="preserve">                             Rajesh</v>
      </c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2"/>
    </row>
    <row r="6" spans="2:58" ht="44.25" customHeight="1" x14ac:dyDescent="0.2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63" t="str">
        <f>'Company Details'!C5&amp;" "&amp;'Company Details'!C6&amp;", "&amp;'Company Details'!C7&amp;"."&amp;""&amp;'Company Details'!B13&amp;" "&amp;'Company Details'!C13&amp;", "&amp;'Company Details'!B14&amp;" "&amp;'Company Details'!C14</f>
        <v>2/2 Shradha Colony Chawl, Khadegolwali Gaon, Vithalwadi (East), Kalyan - 421306, Maharashtra.Email ID: - rajeshmkhaniya@gmail.com, Mobile No: - 9773860611</v>
      </c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5"/>
    </row>
    <row r="7" spans="2:58" ht="15" x14ac:dyDescent="0.25">
      <c r="B7" s="37"/>
      <c r="C7" s="34" t="s">
        <v>128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28" t="s">
        <v>146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  <c r="AI7" s="4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38"/>
    </row>
    <row r="8" spans="2:58" ht="16.5" customHeight="1" x14ac:dyDescent="0.2">
      <c r="B8" s="139"/>
      <c r="C8" s="141" t="str">
        <f>VLOOKUP($AC$2,Transaction!$C$2:$R$1001,4)</f>
        <v>Ashish Enterprises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50"/>
      <c r="R8" s="51"/>
      <c r="S8" s="52" t="str">
        <f t="shared" ref="S8:S15" si="0">+C8</f>
        <v>Ashish Enterprises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  <c r="AI8" s="53" t="s">
        <v>140</v>
      </c>
      <c r="AJ8" s="16"/>
      <c r="AK8" s="16"/>
      <c r="AL8" s="16"/>
      <c r="AM8" s="16"/>
      <c r="AN8" s="16"/>
      <c r="AO8" s="16"/>
      <c r="AP8" s="16"/>
      <c r="AQ8" s="16"/>
      <c r="AR8" s="16" t="str">
        <f>AQ2&amp;AC2</f>
        <v>BSA/18-19/1</v>
      </c>
      <c r="AS8" s="16"/>
      <c r="AT8" s="16"/>
      <c r="AU8" s="16"/>
      <c r="AV8" s="16"/>
      <c r="AW8" s="16"/>
      <c r="AX8" s="18"/>
    </row>
    <row r="9" spans="2:58" ht="16.5" customHeight="1" x14ac:dyDescent="0.2">
      <c r="B9" s="139"/>
      <c r="C9" s="23" t="str">
        <f>VLOOKUP($C$8,'Customer Details'!$B$3:$J$32,5)</f>
        <v>1, Shankar Bhavan</v>
      </c>
      <c r="D9" s="24"/>
      <c r="E9" s="126"/>
      <c r="F9" s="126"/>
      <c r="G9" s="126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8"/>
      <c r="S9" s="54" t="str">
        <f t="shared" si="0"/>
        <v>1, Shankar Bhavan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1"/>
      <c r="AI9" s="53" t="s">
        <v>141</v>
      </c>
      <c r="AJ9" s="16"/>
      <c r="AK9" s="16"/>
      <c r="AL9" s="16"/>
      <c r="AM9" s="16"/>
      <c r="AN9" s="16"/>
      <c r="AO9" s="16"/>
      <c r="AP9" s="16"/>
      <c r="AQ9" s="16"/>
      <c r="AR9" s="173">
        <f>VLOOKUP($AC$2,Transaction!$C$2:$R$1001,3)</f>
        <v>42917</v>
      </c>
      <c r="AS9" s="173"/>
      <c r="AT9" s="173"/>
      <c r="AU9" s="173"/>
      <c r="AV9" s="173"/>
      <c r="AW9" s="173"/>
      <c r="AX9" s="18"/>
    </row>
    <row r="10" spans="2:58" ht="14.25" customHeight="1" x14ac:dyDescent="0.2">
      <c r="B10" s="139"/>
      <c r="C10" s="23" t="str">
        <f>VLOOKUP($C$8,'Customer Details'!$B$3:$J$32,6)</f>
        <v xml:space="preserve"> French Bridge</v>
      </c>
      <c r="D10" s="24"/>
      <c r="E10" s="126"/>
      <c r="F10" s="126"/>
      <c r="G10" s="126"/>
      <c r="H10" s="126"/>
      <c r="I10" s="127"/>
      <c r="J10" s="127"/>
      <c r="K10" s="127"/>
      <c r="L10" s="127"/>
      <c r="M10" s="127"/>
      <c r="N10" s="127"/>
      <c r="O10" s="127"/>
      <c r="P10" s="127"/>
      <c r="Q10" s="127"/>
      <c r="R10" s="128"/>
      <c r="S10" s="54" t="str">
        <f t="shared" si="0"/>
        <v xml:space="preserve"> French Bridge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1"/>
      <c r="AI10" s="5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0"/>
    </row>
    <row r="11" spans="2:58" ht="15.75" customHeight="1" x14ac:dyDescent="0.2">
      <c r="B11" s="139"/>
      <c r="C11" s="23" t="str">
        <f>VLOOKUP($C$8,'Customer Details'!$B$3:$J$32,7)</f>
        <v xml:space="preserve"> Opera House</v>
      </c>
      <c r="D11" s="24"/>
      <c r="E11" s="126"/>
      <c r="F11" s="126"/>
      <c r="G11" s="126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54" t="str">
        <f t="shared" si="0"/>
        <v xml:space="preserve"> Opera House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8"/>
    </row>
    <row r="12" spans="2:58" ht="15" x14ac:dyDescent="0.2">
      <c r="B12" s="139"/>
      <c r="C12" s="23" t="str">
        <f>VLOOKUP($C$8,'Customer Details'!$B$3:$J$32,8)</f>
        <v>Mumbai- 400007</v>
      </c>
      <c r="D12" s="24"/>
      <c r="E12" s="126"/>
      <c r="F12" s="126"/>
      <c r="G12" s="126"/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8"/>
      <c r="S12" s="54" t="str">
        <f t="shared" si="0"/>
        <v>Mumbai- 400007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1"/>
      <c r="AI12" s="5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8"/>
    </row>
    <row r="13" spans="2:58" ht="15" x14ac:dyDescent="0.2">
      <c r="B13" s="139"/>
      <c r="C13" s="27" t="str">
        <f>"GST No:- "&amp;VLOOKUP($C$8,'Customer Details'!$B$3:$J$32,4)</f>
        <v>GST No:- 24SDHPM3277N12</v>
      </c>
      <c r="D13" s="24"/>
      <c r="E13" s="126"/>
      <c r="F13" s="126"/>
      <c r="G13" s="126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8"/>
      <c r="S13" s="54" t="str">
        <f t="shared" si="0"/>
        <v>GST No:- 24SDHPM3277N12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1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8"/>
    </row>
    <row r="14" spans="2:58" ht="15" x14ac:dyDescent="0.2">
      <c r="B14" s="139"/>
      <c r="C14" s="25" t="str">
        <f>"State:- "&amp;VLOOKUP($C$8,'Customer Details'!$B$3:$J$32,9)</f>
        <v>State:- Maharashtra</v>
      </c>
      <c r="D14" s="26"/>
      <c r="E14" s="129"/>
      <c r="F14" s="129"/>
      <c r="G14" s="129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54" t="str">
        <f t="shared" si="0"/>
        <v>State:- Maharashtra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31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8"/>
    </row>
    <row r="15" spans="2:58" ht="15" x14ac:dyDescent="0.2">
      <c r="B15" s="140"/>
      <c r="C15" s="35" t="str">
        <f>"State Code:- "&amp;VLOOKUP($C$8,'Customer Details'!$B$3:$J$32,3)</f>
        <v>State Code:- 24</v>
      </c>
      <c r="D15" s="36"/>
      <c r="E15" s="36"/>
      <c r="F15" s="36"/>
      <c r="G15" s="132"/>
      <c r="H15" s="132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57" t="str">
        <f t="shared" si="0"/>
        <v>State Code:- 24</v>
      </c>
      <c r="T15" s="32"/>
      <c r="U15" s="32"/>
      <c r="V15" s="32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3"/>
      <c r="AI15" s="16"/>
      <c r="AJ15" s="16"/>
      <c r="AK15" s="16"/>
      <c r="AL15" s="16"/>
      <c r="AM15" s="17"/>
      <c r="AN15" s="17"/>
      <c r="AO15" s="16"/>
      <c r="AP15" s="16"/>
      <c r="AQ15" s="16"/>
      <c r="AR15" s="16"/>
      <c r="AS15" s="16"/>
      <c r="AT15" s="16"/>
      <c r="AU15" s="16"/>
      <c r="AV15" s="16"/>
      <c r="AW15" s="16"/>
      <c r="AX15" s="18"/>
    </row>
    <row r="16" spans="2:58" x14ac:dyDescent="0.2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8"/>
    </row>
    <row r="17" spans="1:50" ht="30.75" customHeight="1" x14ac:dyDescent="0.2">
      <c r="A17" s="58" t="s">
        <v>154</v>
      </c>
      <c r="B17" s="166" t="s">
        <v>129</v>
      </c>
      <c r="C17" s="167"/>
      <c r="D17" s="168"/>
      <c r="E17" s="169" t="s">
        <v>156</v>
      </c>
      <c r="F17" s="167"/>
      <c r="G17" s="167"/>
      <c r="H17" s="167"/>
      <c r="I17" s="167"/>
      <c r="J17" s="167"/>
      <c r="K17" s="168"/>
      <c r="L17" s="170" t="s">
        <v>130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1" t="s">
        <v>132</v>
      </c>
      <c r="AP17" s="171"/>
      <c r="AQ17" s="171"/>
      <c r="AR17" s="171"/>
      <c r="AS17" s="169" t="s">
        <v>157</v>
      </c>
      <c r="AT17" s="167"/>
      <c r="AU17" s="167"/>
      <c r="AV17" s="167"/>
      <c r="AW17" s="167"/>
      <c r="AX17" s="172"/>
    </row>
    <row r="18" spans="1:50" ht="15.75" x14ac:dyDescent="0.2">
      <c r="A18" s="7">
        <v>1</v>
      </c>
      <c r="B18" s="192">
        <f>IF(ISERROR(VLOOKUP($AC$2&amp;"-"&amp;$A18,Transaction!$A$2:$AA$1001,2,FALSE)),"",VLOOKUP($AC$2&amp;"-"&amp;$A18,Transaction!$A$2:$AA$1001,2,FALSE))</f>
        <v>1</v>
      </c>
      <c r="C18" s="193"/>
      <c r="D18" s="194"/>
      <c r="E18" s="195">
        <f>IF(ISERROR(VLOOKUP(VLOOKUP($AC$2&amp;"-"&amp;$A18,Transaction!$A$2:$AA$1001,2,FALSE),Transaction!$B$1:$S$1001,7,FALSE)),"",VLOOKUP(VLOOKUP($AC$2&amp;"-"&amp;$A18,Transaction!$A$2:$AA$1001,2,FALSE),Transaction!$B$1:$S$1001,7,FALSE))</f>
        <v>9982</v>
      </c>
      <c r="F18" s="193"/>
      <c r="G18" s="193"/>
      <c r="H18" s="193"/>
      <c r="I18" s="193"/>
      <c r="J18" s="193"/>
      <c r="K18" s="194"/>
      <c r="L18" s="196" t="str">
        <f>IF(ISERROR(VLOOKUP($AC$2&amp;"-"&amp;$A18,Transaction!$A$2:$AA$1001,7,FALSE))," ",VLOOKUP($AC$2&amp;"-"&amp;$A18,Transaction!$A$2:$AA$1001,7,FALSE))</f>
        <v>Auditing Services</v>
      </c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8"/>
      <c r="AO18" s="202">
        <f>IF(ISERROR(VLOOKUP($AC$2&amp;"-"&amp;$A18,Transaction!$A$2:$AA$1001,13,FALSE))," ",VLOOKUP($AC$2&amp;"-"&amp;$A18,Transaction!$A$2:$AA$1001,13,FALSE))</f>
        <v>0.18</v>
      </c>
      <c r="AP18" s="203"/>
      <c r="AQ18" s="203"/>
      <c r="AR18" s="204"/>
      <c r="AS18" s="199">
        <f>IF(ISERROR(VLOOKUP($AC$2&amp;"-"&amp;$A18,Transaction!$A$2:$AA$1001,12,FALSE))," ",VLOOKUP($AC$2&amp;"-"&amp;$A18,Transaction!$A$2:$AA$1001,12,FALSE))</f>
        <v>6000</v>
      </c>
      <c r="AT18" s="200"/>
      <c r="AU18" s="200"/>
      <c r="AV18" s="200"/>
      <c r="AW18" s="200"/>
      <c r="AX18" s="201"/>
    </row>
    <row r="19" spans="1:50" ht="15.75" customHeight="1" x14ac:dyDescent="0.2">
      <c r="A19" s="7">
        <v>2</v>
      </c>
      <c r="B19" s="192">
        <f>IF(ISERROR(VLOOKUP($AC$2&amp;"-"&amp;$A19,Transaction!$A$2:$AA$1001,2,FALSE)),"",VLOOKUP($AC$2&amp;"-"&amp;$A19,Transaction!$A$2:$AA$1001,2,FALSE))</f>
        <v>2</v>
      </c>
      <c r="C19" s="193"/>
      <c r="D19" s="194"/>
      <c r="E19" s="195">
        <f>IF(ISERROR(VLOOKUP(VLOOKUP($AC$2&amp;"-"&amp;$A19,Transaction!$A$2:$AA$1001,2,FALSE),Transaction!$B$1:$S$1001,7,FALSE)),"",VLOOKUP(VLOOKUP($AC$2&amp;"-"&amp;$A19,Transaction!$A$2:$AA$1001,2,FALSE),Transaction!$B$1:$S$1001,7,FALSE))</f>
        <v>9983</v>
      </c>
      <c r="F19" s="193"/>
      <c r="G19" s="193"/>
      <c r="H19" s="193"/>
      <c r="I19" s="193"/>
      <c r="J19" s="193"/>
      <c r="K19" s="194"/>
      <c r="L19" s="196" t="str">
        <f>IF(ISERROR(VLOOKUP($AC$2&amp;"-"&amp;$A19,Transaction!$A$2:$AA$1001,7,FALSE))," ",VLOOKUP($AC$2&amp;"-"&amp;$A19,Transaction!$A$2:$AA$1001,7,FALSE))</f>
        <v>Payroll services</v>
      </c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8"/>
      <c r="AO19" s="202">
        <f>IF(ISERROR(VLOOKUP($AC$2&amp;"-"&amp;$A19,Transaction!$A$2:$AA$1001,13,FALSE))," ",VLOOKUP($AC$2&amp;"-"&amp;$A19,Transaction!$A$2:$AA$1001,13,FALSE))</f>
        <v>0.18</v>
      </c>
      <c r="AP19" s="203"/>
      <c r="AQ19" s="203"/>
      <c r="AR19" s="204"/>
      <c r="AS19" s="199">
        <f>IF(ISERROR(VLOOKUP($AC$2&amp;"-"&amp;$A19,Transaction!$A$2:$AA$1001,12,FALSE))," ",VLOOKUP($AC$2&amp;"-"&amp;$A19,Transaction!$A$2:$AA$1001,12,FALSE))</f>
        <v>5000</v>
      </c>
      <c r="AT19" s="200"/>
      <c r="AU19" s="200"/>
      <c r="AV19" s="200"/>
      <c r="AW19" s="200"/>
      <c r="AX19" s="201"/>
    </row>
    <row r="20" spans="1:50" ht="15.75" x14ac:dyDescent="0.2">
      <c r="A20" s="7">
        <v>3</v>
      </c>
      <c r="B20" s="192" t="str">
        <f>IF(ISERROR(VLOOKUP($AC$2&amp;"-"&amp;$A20,Transaction!$A$2:$AA$1001,2,FALSE)),"",VLOOKUP($AC$2&amp;"-"&amp;$A20,Transaction!$A$2:$AA$1001,2,FALSE))</f>
        <v/>
      </c>
      <c r="C20" s="193"/>
      <c r="D20" s="194"/>
      <c r="E20" s="195" t="str">
        <f>IF(ISERROR(VLOOKUP(VLOOKUP($AC$2&amp;"-"&amp;$A20,Transaction!$A$2:$AA$1001,2,FALSE),Transaction!$B$1:$S$1001,7,FALSE)),"",VLOOKUP(VLOOKUP($AC$2&amp;"-"&amp;$A20,Transaction!$A$2:$AA$1001,2,FALSE),Transaction!$B$1:$S$1001,7,FALSE))</f>
        <v/>
      </c>
      <c r="F20" s="193"/>
      <c r="G20" s="193"/>
      <c r="H20" s="193"/>
      <c r="I20" s="193"/>
      <c r="J20" s="193"/>
      <c r="K20" s="194"/>
      <c r="L20" s="196" t="str">
        <f>IF(ISERROR(VLOOKUP($AC$2&amp;"-"&amp;$A20,Transaction!$A$2:$AA$1001,7,FALSE))," ",VLOOKUP($AC$2&amp;"-"&amp;$A20,Transaction!$A$2:$AA$1001,7,FALSE))</f>
        <v xml:space="preserve"> </v>
      </c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8"/>
      <c r="AO20" s="202" t="str">
        <f>IF(ISERROR(VLOOKUP($AC$2&amp;"-"&amp;$A20,Transaction!$A$2:$AA$1001,13,FALSE))," ",VLOOKUP($AC$2&amp;"-"&amp;$A20,Transaction!$A$2:$AA$1001,13,FALSE))</f>
        <v xml:space="preserve"> </v>
      </c>
      <c r="AP20" s="203"/>
      <c r="AQ20" s="203"/>
      <c r="AR20" s="204"/>
      <c r="AS20" s="199" t="str">
        <f>IF(ISERROR(VLOOKUP($AC$2&amp;"-"&amp;$A20,Transaction!$A$2:$AA$1001,12,FALSE))," ",VLOOKUP($AC$2&amp;"-"&amp;$A20,Transaction!$A$2:$AA$1001,12,FALSE))</f>
        <v xml:space="preserve"> </v>
      </c>
      <c r="AT20" s="200"/>
      <c r="AU20" s="200"/>
      <c r="AV20" s="200"/>
      <c r="AW20" s="200"/>
      <c r="AX20" s="201"/>
    </row>
    <row r="21" spans="1:50" ht="15.75" x14ac:dyDescent="0.2">
      <c r="A21" s="7">
        <v>4</v>
      </c>
      <c r="B21" s="192" t="str">
        <f>IF(ISERROR(VLOOKUP($AC$2&amp;"-"&amp;$A21,Transaction!$A$2:$AA$1001,2,FALSE)),"",VLOOKUP($AC$2&amp;"-"&amp;$A21,Transaction!$A$2:$AA$1001,2,FALSE))</f>
        <v/>
      </c>
      <c r="C21" s="193"/>
      <c r="D21" s="194"/>
      <c r="E21" s="195" t="str">
        <f>IF(ISERROR(VLOOKUP(VLOOKUP($AC$2&amp;"-"&amp;$A21,Transaction!$A$2:$AA$1001,2,FALSE),Transaction!$B$1:$S$1001,7,FALSE)),"",VLOOKUP(VLOOKUP($AC$2&amp;"-"&amp;$A21,Transaction!$A$2:$AA$1001,2,FALSE),Transaction!$B$1:$S$1001,7,FALSE))</f>
        <v/>
      </c>
      <c r="F21" s="193"/>
      <c r="G21" s="193"/>
      <c r="H21" s="193"/>
      <c r="I21" s="193"/>
      <c r="J21" s="193"/>
      <c r="K21" s="194"/>
      <c r="L21" s="196" t="str">
        <f>IF(ISERROR(VLOOKUP($AC$2&amp;"-"&amp;$A21,Transaction!$A$2:$AA$1001,7,FALSE))," ",VLOOKUP($AC$2&amp;"-"&amp;$A21,Transaction!$A$2:$AA$1001,7,FALSE))</f>
        <v xml:space="preserve"> 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8"/>
      <c r="AO21" s="202" t="str">
        <f>IF(ISERROR(VLOOKUP($AC$2&amp;"-"&amp;$A21,Transaction!$A$2:$AA$1001,13,FALSE))," ",VLOOKUP($AC$2&amp;"-"&amp;$A21,Transaction!$A$2:$AA$1001,13,FALSE))</f>
        <v xml:space="preserve"> </v>
      </c>
      <c r="AP21" s="203"/>
      <c r="AQ21" s="203"/>
      <c r="AR21" s="204"/>
      <c r="AS21" s="199" t="str">
        <f>IF(ISERROR(VLOOKUP($AC$2&amp;"-"&amp;$A21,Transaction!$A$2:$AA$1001,12,FALSE))," ",VLOOKUP($AC$2&amp;"-"&amp;$A21,Transaction!$A$2:$AA$1001,12,FALSE))</f>
        <v xml:space="preserve"> </v>
      </c>
      <c r="AT21" s="200"/>
      <c r="AU21" s="200"/>
      <c r="AV21" s="200"/>
      <c r="AW21" s="200"/>
      <c r="AX21" s="201"/>
    </row>
    <row r="22" spans="1:50" ht="15.75" x14ac:dyDescent="0.2">
      <c r="A22" s="7">
        <v>5</v>
      </c>
      <c r="B22" s="192" t="str">
        <f>IF(ISERROR(VLOOKUP($AC$2&amp;"-"&amp;$A22,Transaction!$A$2:$AA$1001,2,FALSE)),"",VLOOKUP($AC$2&amp;"-"&amp;$A22,Transaction!$A$2:$AA$1001,2,FALSE))</f>
        <v/>
      </c>
      <c r="C22" s="193"/>
      <c r="D22" s="194"/>
      <c r="E22" s="195" t="str">
        <f>IF(ISERROR(VLOOKUP(VLOOKUP($AC$2&amp;"-"&amp;$A22,Transaction!$A$2:$AA$1001,2,FALSE),Transaction!$B$1:$S$1001,7,FALSE)),"",VLOOKUP(VLOOKUP($AC$2&amp;"-"&amp;$A22,Transaction!$A$2:$AA$1001,2,FALSE),Transaction!$B$1:$S$1001,7,FALSE))</f>
        <v/>
      </c>
      <c r="F22" s="193"/>
      <c r="G22" s="193"/>
      <c r="H22" s="193"/>
      <c r="I22" s="193"/>
      <c r="J22" s="193"/>
      <c r="K22" s="194"/>
      <c r="L22" s="196" t="str">
        <f>IF(ISERROR(VLOOKUP($AC$2&amp;"-"&amp;$A22,Transaction!$A$2:$AA$1001,7,FALSE))," ",VLOOKUP($AC$2&amp;"-"&amp;$A22,Transaction!$A$2:$AA$1001,7,FALSE))</f>
        <v xml:space="preserve"> </v>
      </c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8"/>
      <c r="AO22" s="202" t="str">
        <f>IF(ISERROR(VLOOKUP($AC$2&amp;"-"&amp;$A22,Transaction!$A$2:$AA$1001,13,FALSE))," ",VLOOKUP($AC$2&amp;"-"&amp;$A22,Transaction!$A$2:$AA$1001,13,FALSE))</f>
        <v xml:space="preserve"> </v>
      </c>
      <c r="AP22" s="203"/>
      <c r="AQ22" s="203"/>
      <c r="AR22" s="204"/>
      <c r="AS22" s="199" t="str">
        <f>IF(ISERROR(VLOOKUP($AC$2&amp;"-"&amp;$A22,Transaction!$A$2:$AA$1001,12,FALSE))," ",VLOOKUP($AC$2&amp;"-"&amp;$A22,Transaction!$A$2:$AA$1001,12,FALSE))</f>
        <v xml:space="preserve"> </v>
      </c>
      <c r="AT22" s="200"/>
      <c r="AU22" s="200"/>
      <c r="AV22" s="200"/>
      <c r="AW22" s="200"/>
      <c r="AX22" s="201"/>
    </row>
    <row r="23" spans="1:50" ht="15.75" x14ac:dyDescent="0.2">
      <c r="A23" s="7">
        <v>6</v>
      </c>
      <c r="B23" s="192" t="str">
        <f>IF(ISERROR(VLOOKUP($AC$2&amp;"-"&amp;$A23,Transaction!$A$2:$AA$1001,2,FALSE)),"",VLOOKUP($AC$2&amp;"-"&amp;$A23,Transaction!$A$2:$AA$1001,2,FALSE))</f>
        <v/>
      </c>
      <c r="C23" s="193"/>
      <c r="D23" s="194"/>
      <c r="E23" s="195" t="str">
        <f>IF(ISERROR(VLOOKUP(VLOOKUP($AC$2&amp;"-"&amp;$A23,Transaction!$A$2:$AA$1001,2,FALSE),Transaction!$B$1:$S$1001,7,FALSE)),"",VLOOKUP(VLOOKUP($AC$2&amp;"-"&amp;$A23,Transaction!$A$2:$AA$1001,2,FALSE),Transaction!$B$1:$S$1001,7,FALSE))</f>
        <v/>
      </c>
      <c r="F23" s="193"/>
      <c r="G23" s="193"/>
      <c r="H23" s="193"/>
      <c r="I23" s="193"/>
      <c r="J23" s="193"/>
      <c r="K23" s="194"/>
      <c r="L23" s="196" t="str">
        <f>IF(ISERROR(VLOOKUP($AC$2&amp;"-"&amp;$A23,Transaction!$A$2:$AA$1001,7,FALSE))," ",VLOOKUP($AC$2&amp;"-"&amp;$A23,Transaction!$A$2:$AA$1001,7,FALSE))</f>
        <v xml:space="preserve"> </v>
      </c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8"/>
      <c r="AO23" s="202" t="str">
        <f>IF(ISERROR(VLOOKUP($AC$2&amp;"-"&amp;$A23,Transaction!$A$2:$AA$1001,13,FALSE))," ",VLOOKUP($AC$2&amp;"-"&amp;$A23,Transaction!$A$2:$AA$1001,13,FALSE))</f>
        <v xml:space="preserve"> </v>
      </c>
      <c r="AP23" s="203"/>
      <c r="AQ23" s="203"/>
      <c r="AR23" s="204"/>
      <c r="AS23" s="199" t="str">
        <f>IF(ISERROR(VLOOKUP($AC$2&amp;"-"&amp;$A23,Transaction!$A$2:$AA$1001,12,FALSE))," ",VLOOKUP($AC$2&amp;"-"&amp;$A23,Transaction!$A$2:$AA$1001,12,FALSE))</f>
        <v xml:space="preserve"> </v>
      </c>
      <c r="AT23" s="200"/>
      <c r="AU23" s="200"/>
      <c r="AV23" s="200"/>
      <c r="AW23" s="200"/>
      <c r="AX23" s="201"/>
    </row>
    <row r="24" spans="1:50" ht="15.75" x14ac:dyDescent="0.2">
      <c r="A24" s="7">
        <v>7</v>
      </c>
      <c r="B24" s="192" t="str">
        <f>IF(ISERROR(VLOOKUP($AC$2&amp;"-"&amp;$A24,Transaction!$A$2:$AA$1001,2,FALSE)),"",VLOOKUP($AC$2&amp;"-"&amp;$A24,Transaction!$A$2:$AA$1001,2,FALSE))</f>
        <v/>
      </c>
      <c r="C24" s="193"/>
      <c r="D24" s="194"/>
      <c r="E24" s="195" t="str">
        <f>IF(ISERROR(VLOOKUP(VLOOKUP($AC$2&amp;"-"&amp;$A24,Transaction!$A$2:$AA$1001,2,FALSE),Transaction!$B$1:$S$1001,7,FALSE)),"",VLOOKUP(VLOOKUP($AC$2&amp;"-"&amp;$A24,Transaction!$A$2:$AA$1001,2,FALSE),Transaction!$B$1:$S$1001,7,FALSE))</f>
        <v/>
      </c>
      <c r="F24" s="193"/>
      <c r="G24" s="193"/>
      <c r="H24" s="193"/>
      <c r="I24" s="193"/>
      <c r="J24" s="193"/>
      <c r="K24" s="194"/>
      <c r="L24" s="196" t="str">
        <f>IF(ISERROR(VLOOKUP($AC$2&amp;"-"&amp;$A24,Transaction!$A$2:$AA$1001,7,FALSE))," ",VLOOKUP($AC$2&amp;"-"&amp;$A24,Transaction!$A$2:$AA$1001,7,FALSE))</f>
        <v xml:space="preserve"> </v>
      </c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/>
      <c r="AO24" s="202" t="str">
        <f>IF(ISERROR(VLOOKUP($AC$2&amp;"-"&amp;$A24,Transaction!$A$2:$AA$1001,13,FALSE))," ",VLOOKUP($AC$2&amp;"-"&amp;$A24,Transaction!$A$2:$AA$1001,13,FALSE))</f>
        <v xml:space="preserve"> </v>
      </c>
      <c r="AP24" s="203"/>
      <c r="AQ24" s="203"/>
      <c r="AR24" s="204"/>
      <c r="AS24" s="199" t="str">
        <f>IF(ISERROR(VLOOKUP($AC$2&amp;"-"&amp;$A24,Transaction!$A$2:$AA$1001,12,FALSE))," ",VLOOKUP($AC$2&amp;"-"&amp;$A24,Transaction!$A$2:$AA$1001,12,FALSE))</f>
        <v xml:space="preserve"> </v>
      </c>
      <c r="AT24" s="200"/>
      <c r="AU24" s="200"/>
      <c r="AV24" s="200"/>
      <c r="AW24" s="200"/>
      <c r="AX24" s="201"/>
    </row>
    <row r="25" spans="1:50" ht="15.75" x14ac:dyDescent="0.2">
      <c r="A25" s="7">
        <v>8</v>
      </c>
      <c r="B25" s="192" t="str">
        <f>IF(ISERROR(VLOOKUP($AC$2&amp;"-"&amp;$A25,Transaction!$A$2:$AA$1001,2,FALSE)),"",VLOOKUP($AC$2&amp;"-"&amp;$A25,Transaction!$A$2:$AA$1001,2,FALSE))</f>
        <v/>
      </c>
      <c r="C25" s="193"/>
      <c r="D25" s="194"/>
      <c r="E25" s="195" t="str">
        <f>IF(ISERROR(VLOOKUP(VLOOKUP($AC$2&amp;"-"&amp;$A25,Transaction!$A$2:$AA$1001,2,FALSE),Transaction!$B$1:$S$1001,7,FALSE)),"",VLOOKUP(VLOOKUP($AC$2&amp;"-"&amp;$A25,Transaction!$A$2:$AA$1001,2,FALSE),Transaction!$B$1:$S$1001,7,FALSE))</f>
        <v/>
      </c>
      <c r="F25" s="193"/>
      <c r="G25" s="193"/>
      <c r="H25" s="193"/>
      <c r="I25" s="193"/>
      <c r="J25" s="193"/>
      <c r="K25" s="194"/>
      <c r="L25" s="196" t="str">
        <f>IF(ISERROR(VLOOKUP($AC$2&amp;"-"&amp;$A25,Transaction!$A$2:$AA$1001,7,FALSE))," ",VLOOKUP($AC$2&amp;"-"&amp;$A25,Transaction!$A$2:$AA$1001,7,FALSE))</f>
        <v xml:space="preserve"> </v>
      </c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8"/>
      <c r="AO25" s="202" t="str">
        <f>IF(ISERROR(VLOOKUP($AC$2&amp;"-"&amp;$A25,Transaction!$A$2:$AA$1001,13,FALSE))," ",VLOOKUP($AC$2&amp;"-"&amp;$A25,Transaction!$A$2:$AA$1001,13,FALSE))</f>
        <v xml:space="preserve"> </v>
      </c>
      <c r="AP25" s="203"/>
      <c r="AQ25" s="203"/>
      <c r="AR25" s="204"/>
      <c r="AS25" s="199" t="str">
        <f>IF(ISERROR(VLOOKUP($AC$2&amp;"-"&amp;$A25,Transaction!$A$2:$AA$1001,12,FALSE))," ",VLOOKUP($AC$2&amp;"-"&amp;$A25,Transaction!$A$2:$AA$1001,12,FALSE))</f>
        <v xml:space="preserve"> </v>
      </c>
      <c r="AT25" s="200"/>
      <c r="AU25" s="200"/>
      <c r="AV25" s="200"/>
      <c r="AW25" s="200"/>
      <c r="AX25" s="201"/>
    </row>
    <row r="26" spans="1:50" ht="15.75" x14ac:dyDescent="0.2">
      <c r="A26" s="7">
        <v>9</v>
      </c>
      <c r="B26" s="192" t="str">
        <f>IF(ISERROR(VLOOKUP($AC$2&amp;"-"&amp;$A26,Transaction!$A$2:$AA$1001,2,FALSE)),"",VLOOKUP($AC$2&amp;"-"&amp;$A26,Transaction!$A$2:$AA$1001,2,FALSE))</f>
        <v/>
      </c>
      <c r="C26" s="193"/>
      <c r="D26" s="194"/>
      <c r="E26" s="195" t="str">
        <f>IF(ISERROR(VLOOKUP(VLOOKUP($AC$2&amp;"-"&amp;$A26,Transaction!$A$2:$AA$1001,2,FALSE),Transaction!$B$1:$S$1001,7,FALSE)),"",VLOOKUP(VLOOKUP($AC$2&amp;"-"&amp;$A26,Transaction!$A$2:$AA$1001,2,FALSE),Transaction!$B$1:$S$1001,7,FALSE))</f>
        <v/>
      </c>
      <c r="F26" s="193"/>
      <c r="G26" s="193"/>
      <c r="H26" s="193"/>
      <c r="I26" s="193"/>
      <c r="J26" s="193"/>
      <c r="K26" s="194"/>
      <c r="L26" s="196" t="str">
        <f>IF(ISERROR(VLOOKUP($AC$2&amp;"-"&amp;$A26,Transaction!$A$2:$AA$1001,7,FALSE))," ",VLOOKUP($AC$2&amp;"-"&amp;$A26,Transaction!$A$2:$AA$1001,7,FALSE))</f>
        <v xml:space="preserve"> 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8"/>
      <c r="AO26" s="202" t="str">
        <f>IF(ISERROR(VLOOKUP($AC$2&amp;"-"&amp;$A26,Transaction!$A$2:$AA$1001,13,FALSE))," ",VLOOKUP($AC$2&amp;"-"&amp;$A26,Transaction!$A$2:$AA$1001,13,FALSE))</f>
        <v xml:space="preserve"> </v>
      </c>
      <c r="AP26" s="203"/>
      <c r="AQ26" s="203"/>
      <c r="AR26" s="204"/>
      <c r="AS26" s="199" t="str">
        <f>IF(ISERROR(VLOOKUP($AC$2&amp;"-"&amp;$A26,Transaction!$A$2:$AA$1001,12,FALSE))," ",VLOOKUP($AC$2&amp;"-"&amp;$A26,Transaction!$A$2:$AA$1001,12,FALSE))</f>
        <v xml:space="preserve"> </v>
      </c>
      <c r="AT26" s="200"/>
      <c r="AU26" s="200"/>
      <c r="AV26" s="200"/>
      <c r="AW26" s="200"/>
      <c r="AX26" s="201"/>
    </row>
    <row r="27" spans="1:50" ht="15.75" x14ac:dyDescent="0.2">
      <c r="A27" s="7">
        <v>10</v>
      </c>
      <c r="B27" s="192" t="str">
        <f>IF(ISERROR(VLOOKUP($AC$2&amp;"-"&amp;$A27,Transaction!$A$2:$AA$1001,2,FALSE)),"",VLOOKUP($AC$2&amp;"-"&amp;$A27,Transaction!$A$2:$AA$1001,2,FALSE))</f>
        <v/>
      </c>
      <c r="C27" s="193"/>
      <c r="D27" s="194"/>
      <c r="E27" s="195" t="str">
        <f>IF(ISERROR(VLOOKUP(VLOOKUP($AC$2&amp;"-"&amp;$A27,Transaction!$A$2:$AA$1001,2,FALSE),Transaction!$B$1:$S$1001,7,FALSE)),"",VLOOKUP(VLOOKUP($AC$2&amp;"-"&amp;$A27,Transaction!$A$2:$AA$1001,2,FALSE),Transaction!$B$1:$S$1001,7,FALSE))</f>
        <v/>
      </c>
      <c r="F27" s="193"/>
      <c r="G27" s="193"/>
      <c r="H27" s="193"/>
      <c r="I27" s="193"/>
      <c r="J27" s="193"/>
      <c r="K27" s="194"/>
      <c r="L27" s="196" t="str">
        <f>IF(ISERROR(VLOOKUP($AC$2&amp;"-"&amp;$A27,Transaction!$A$2:$AA$1001,7,FALSE))," ",VLOOKUP($AC$2&amp;"-"&amp;$A27,Transaction!$A$2:$AA$1001,7,FALSE))</f>
        <v xml:space="preserve"> </v>
      </c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8"/>
      <c r="AO27" s="202" t="str">
        <f>IF(ISERROR(VLOOKUP($AC$2&amp;"-"&amp;$A27,Transaction!$A$2:$AA$1001,13,FALSE))," ",VLOOKUP($AC$2&amp;"-"&amp;$A27,Transaction!$A$2:$AA$1001,13,FALSE))</f>
        <v xml:space="preserve"> </v>
      </c>
      <c r="AP27" s="203"/>
      <c r="AQ27" s="203"/>
      <c r="AR27" s="204"/>
      <c r="AS27" s="199" t="str">
        <f>IF(ISERROR(VLOOKUP($AC$2&amp;"-"&amp;$A27,Transaction!$A$2:$AA$1001,12,FALSE))," ",VLOOKUP($AC$2&amp;"-"&amp;$A27,Transaction!$A$2:$AA$1001,12,FALSE))</f>
        <v xml:space="preserve"> </v>
      </c>
      <c r="AT27" s="200"/>
      <c r="AU27" s="200"/>
      <c r="AV27" s="200"/>
      <c r="AW27" s="200"/>
      <c r="AX27" s="201"/>
    </row>
    <row r="28" spans="1:50" ht="15.75" x14ac:dyDescent="0.2">
      <c r="A28" s="16">
        <v>11</v>
      </c>
      <c r="B28" s="192" t="str">
        <f>IF(ISERROR(VLOOKUP($AC$2&amp;"-"&amp;$A28,Transaction!$A$2:$AA$1001,2,FALSE)),"",VLOOKUP($AC$2&amp;"-"&amp;$A28,Transaction!$A$2:$AA$1001,2,FALSE))</f>
        <v/>
      </c>
      <c r="C28" s="193"/>
      <c r="D28" s="194"/>
      <c r="E28" s="195" t="str">
        <f>IF(ISERROR(VLOOKUP(VLOOKUP($AC$2&amp;"-"&amp;$A28,Transaction!$A$2:$AA$1001,2,FALSE),Transaction!$B$1:$S$1001,7,FALSE)),"",VLOOKUP(VLOOKUP($AC$2&amp;"-"&amp;$A28,Transaction!$A$2:$AA$1001,2,FALSE),Transaction!$B$1:$S$1001,7,FALSE))</f>
        <v/>
      </c>
      <c r="F28" s="193"/>
      <c r="G28" s="193"/>
      <c r="H28" s="193"/>
      <c r="I28" s="193"/>
      <c r="J28" s="193"/>
      <c r="K28" s="194"/>
      <c r="L28" s="196" t="str">
        <f>IF(ISERROR(VLOOKUP($AC$2&amp;"-"&amp;$A28,Transaction!$A$2:$AA$1001,7,FALSE))," ",VLOOKUP($AC$2&amp;"-"&amp;$A28,Transaction!$A$2:$AA$1001,7,FALSE))</f>
        <v xml:space="preserve"> </v>
      </c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8"/>
      <c r="AO28" s="202" t="str">
        <f>IF(ISERROR(VLOOKUP($AC$2&amp;"-"&amp;$A28,Transaction!$A$2:$AA$1001,13,FALSE))," ",VLOOKUP($AC$2&amp;"-"&amp;$A28,Transaction!$A$2:$AA$1001,13,FALSE))</f>
        <v xml:space="preserve"> </v>
      </c>
      <c r="AP28" s="203"/>
      <c r="AQ28" s="203"/>
      <c r="AR28" s="204"/>
      <c r="AS28" s="199" t="str">
        <f>IF(ISERROR(VLOOKUP($AC$2&amp;"-"&amp;$A28,Transaction!$A$2:$AA$1001,12,FALSE))," ",VLOOKUP($AC$2&amp;"-"&amp;$A28,Transaction!$A$2:$AA$1001,12,FALSE))</f>
        <v xml:space="preserve"> </v>
      </c>
      <c r="AT28" s="200"/>
      <c r="AU28" s="200"/>
      <c r="AV28" s="200"/>
      <c r="AW28" s="200"/>
      <c r="AX28" s="201"/>
    </row>
    <row r="29" spans="1:50" ht="19.5" thickBot="1" x14ac:dyDescent="0.25">
      <c r="A29" s="16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214"/>
      <c r="AH29" s="214"/>
      <c r="AI29" s="214"/>
      <c r="AJ29" s="214"/>
      <c r="AK29" s="214"/>
      <c r="AL29" s="214"/>
      <c r="AM29" s="214"/>
      <c r="AN29" s="215"/>
      <c r="AO29" s="216" t="s">
        <v>131</v>
      </c>
      <c r="AP29" s="217"/>
      <c r="AQ29" s="217"/>
      <c r="AR29" s="218"/>
      <c r="AS29" s="207">
        <f>SUM(AS18:AX28)</f>
        <v>11000</v>
      </c>
      <c r="AT29" s="208"/>
      <c r="AU29" s="208"/>
      <c r="AV29" s="208"/>
      <c r="AW29" s="208"/>
      <c r="AX29" s="209"/>
    </row>
    <row r="30" spans="1:50" ht="18.75" customHeight="1" x14ac:dyDescent="0.25">
      <c r="A30" s="16"/>
      <c r="B30" s="59" t="s">
        <v>136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2" t="s">
        <v>133</v>
      </c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224">
        <f>SUMIF(Transaction!$C$2:$C$1001,$AC$2,Transaction!$K$2:$K$1001)</f>
        <v>0</v>
      </c>
      <c r="AT30" s="224"/>
      <c r="AU30" s="224"/>
      <c r="AV30" s="224"/>
      <c r="AW30" s="224"/>
      <c r="AX30" s="225"/>
    </row>
    <row r="31" spans="1:50" ht="20.25" customHeight="1" x14ac:dyDescent="0.25">
      <c r="A31" s="16"/>
      <c r="B31" s="64" t="str">
        <f>"Cheque in Favour of "&amp;""""&amp;'Company Details'!C19&amp;""""</f>
        <v>Cheque in Favour of "Rajesh"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67" t="s">
        <v>134</v>
      </c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210">
        <f>+AS29-AS30</f>
        <v>11000</v>
      </c>
      <c r="AT31" s="210"/>
      <c r="AU31" s="210"/>
      <c r="AV31" s="210"/>
      <c r="AW31" s="210"/>
      <c r="AX31" s="211"/>
    </row>
    <row r="32" spans="1:50" ht="16.5" customHeight="1" x14ac:dyDescent="0.2">
      <c r="A32" s="16"/>
      <c r="B32" s="219" t="str">
        <f>"A/c No: - "&amp;'Company Details'!C17
&amp;"                                                                   "&amp;'Company Details'!B18&amp;'Company Details'!C18 &amp;"                                                                                  "&amp;'Company Details'!B20&amp;"   "&amp;'Company Details'!C20</f>
        <v>A/c No: - 010000000000000                                                                   IFSC CodeBKID0000000                                                                                  Bank Branch   Mumbai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1"/>
      <c r="AF32" s="67" t="s">
        <v>77</v>
      </c>
      <c r="AG32" s="62"/>
      <c r="AH32" s="62"/>
      <c r="AI32" s="67" t="s">
        <v>166</v>
      </c>
      <c r="AJ32" s="62"/>
      <c r="AK32" s="62"/>
      <c r="AL32" s="62"/>
      <c r="AM32" s="62"/>
      <c r="AN32" s="62"/>
      <c r="AO32" s="62"/>
      <c r="AP32" s="62"/>
      <c r="AQ32" s="62"/>
      <c r="AR32" s="62"/>
      <c r="AS32" s="136"/>
      <c r="AT32" s="136"/>
      <c r="AU32" s="222">
        <f>SUMIF(Transaction!$C$2:$C$1001,$AC$2,Transaction!$N$2:$N$1001)</f>
        <v>1980</v>
      </c>
      <c r="AV32" s="222"/>
      <c r="AW32" s="222"/>
      <c r="AX32" s="223"/>
    </row>
    <row r="33" spans="1:50" ht="16.5" customHeight="1" x14ac:dyDescent="0.2">
      <c r="A33" s="16"/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1"/>
      <c r="AF33" s="67" t="s">
        <v>78</v>
      </c>
      <c r="AG33" s="62"/>
      <c r="AH33" s="62"/>
      <c r="AI33" s="67" t="s">
        <v>166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136"/>
      <c r="AT33" s="136"/>
      <c r="AU33" s="222">
        <f>SUMIF(Transaction!$C$2:$C$1001,$AC$2,Transaction!$O$2:$O$1001)</f>
        <v>0</v>
      </c>
      <c r="AV33" s="222"/>
      <c r="AW33" s="222"/>
      <c r="AX33" s="223"/>
    </row>
    <row r="34" spans="1:50" ht="15.75" x14ac:dyDescent="0.25">
      <c r="A34" s="16"/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1"/>
      <c r="AF34" s="67" t="s">
        <v>79</v>
      </c>
      <c r="AG34" s="22"/>
      <c r="AH34" s="22"/>
      <c r="AI34" s="67" t="s">
        <v>166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137"/>
      <c r="AT34" s="137"/>
      <c r="AU34" s="222">
        <f>SUMIF(Transaction!$C$2:$C$1001,$AC$2,Transaction!$P$2:$P$1001)</f>
        <v>0</v>
      </c>
      <c r="AV34" s="222"/>
      <c r="AW34" s="222"/>
      <c r="AX34" s="223"/>
    </row>
    <row r="35" spans="1:50" ht="23.25" customHeight="1" thickBot="1" x14ac:dyDescent="0.25">
      <c r="A35" s="16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4"/>
      <c r="AF35" s="67" t="s">
        <v>135</v>
      </c>
      <c r="AG35" s="62"/>
      <c r="AH35" s="62"/>
      <c r="AI35" s="62"/>
      <c r="AJ35" s="62"/>
      <c r="AK35" s="62"/>
      <c r="AL35" s="62"/>
      <c r="AM35" s="62"/>
      <c r="AN35" s="68"/>
      <c r="AO35" s="68"/>
      <c r="AP35" s="68"/>
      <c r="AQ35" s="68"/>
      <c r="AR35" s="68"/>
      <c r="AS35" s="205">
        <f>+AS31+AU32+AU33+AU34</f>
        <v>12980</v>
      </c>
      <c r="AT35" s="205"/>
      <c r="AU35" s="205"/>
      <c r="AV35" s="205"/>
      <c r="AW35" s="205"/>
      <c r="AX35" s="206"/>
    </row>
    <row r="36" spans="1:50" ht="16.5" customHeight="1" thickBot="1" x14ac:dyDescent="0.25">
      <c r="A36" s="16"/>
      <c r="B36" s="183" t="str">
        <f>"In Words : "&amp;[2]!gword($AS$35)</f>
        <v xml:space="preserve">In Words : Rupees Twelve Thousand Nine Hundred Eighty Only 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5"/>
      <c r="AN36" s="174" t="str">
        <f>"For "&amp;'Company Details'!C4</f>
        <v>For Rajesh</v>
      </c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</row>
    <row r="37" spans="1:50" ht="44.25" customHeight="1" x14ac:dyDescent="0.2">
      <c r="B37" s="186" t="s">
        <v>153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8"/>
      <c r="AN37" s="177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/>
    </row>
    <row r="38" spans="1:50" ht="16.5" thickBot="1" x14ac:dyDescent="0.25"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1"/>
      <c r="AN38" s="180" t="s">
        <v>137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</row>
    <row r="39" spans="1:50" x14ac:dyDescent="0.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</sheetData>
  <sheetProtection algorithmName="SHA-512" hashValue="kEFS/1s0CA1OTly/HAQfwQ0vmnZipcoBjsNWccjKk7w8Ynwjn3MlPq8AVXI4r+kKx4lynisPHhnN5phzYKXzjQ==" saltValue="HsBTw39D73nQ6PvvU5wxGw==" spinCount="100000" sheet="1" objects="1" scenarios="1"/>
  <mergeCells count="79">
    <mergeCell ref="AS35:AX35"/>
    <mergeCell ref="AS29:AX29"/>
    <mergeCell ref="AS31:AX31"/>
    <mergeCell ref="AS28:AX28"/>
    <mergeCell ref="B29:AN29"/>
    <mergeCell ref="AO29:AR29"/>
    <mergeCell ref="AO28:AR28"/>
    <mergeCell ref="B32:AE34"/>
    <mergeCell ref="AU32:AX32"/>
    <mergeCell ref="AU33:AX33"/>
    <mergeCell ref="AU34:AX34"/>
    <mergeCell ref="B28:D28"/>
    <mergeCell ref="E28:K28"/>
    <mergeCell ref="L28:AN28"/>
    <mergeCell ref="AS30:AX30"/>
    <mergeCell ref="B26:D26"/>
    <mergeCell ref="E26:K26"/>
    <mergeCell ref="L26:AN26"/>
    <mergeCell ref="AS26:AX26"/>
    <mergeCell ref="B27:D27"/>
    <mergeCell ref="E27:K27"/>
    <mergeCell ref="L27:AN27"/>
    <mergeCell ref="AO26:AR26"/>
    <mergeCell ref="AO27:AR27"/>
    <mergeCell ref="AS27:AX27"/>
    <mergeCell ref="B24:D24"/>
    <mergeCell ref="E24:K24"/>
    <mergeCell ref="L24:AN24"/>
    <mergeCell ref="AS24:AX24"/>
    <mergeCell ref="B25:D25"/>
    <mergeCell ref="E25:K25"/>
    <mergeCell ref="L25:AN25"/>
    <mergeCell ref="AO24:AR24"/>
    <mergeCell ref="AO25:AR25"/>
    <mergeCell ref="AS25:AX25"/>
    <mergeCell ref="B22:D22"/>
    <mergeCell ref="E22:K22"/>
    <mergeCell ref="L22:AN22"/>
    <mergeCell ref="AS22:AX22"/>
    <mergeCell ref="B23:D23"/>
    <mergeCell ref="E23:K23"/>
    <mergeCell ref="L23:AN23"/>
    <mergeCell ref="AO22:AR22"/>
    <mergeCell ref="AO23:AR23"/>
    <mergeCell ref="AS23:AX23"/>
    <mergeCell ref="L20:AN20"/>
    <mergeCell ref="AS20:AX20"/>
    <mergeCell ref="B21:D21"/>
    <mergeCell ref="E21:K21"/>
    <mergeCell ref="L21:AN21"/>
    <mergeCell ref="AO20:AR20"/>
    <mergeCell ref="AO21:AR21"/>
    <mergeCell ref="AS21:AX21"/>
    <mergeCell ref="AN36:AX37"/>
    <mergeCell ref="AN38:AX38"/>
    <mergeCell ref="B36:AM36"/>
    <mergeCell ref="B37:AM38"/>
    <mergeCell ref="B18:D18"/>
    <mergeCell ref="E18:K18"/>
    <mergeCell ref="L18:AN18"/>
    <mergeCell ref="AS18:AX18"/>
    <mergeCell ref="B19:D19"/>
    <mergeCell ref="E19:K19"/>
    <mergeCell ref="L19:AN19"/>
    <mergeCell ref="AO18:AR18"/>
    <mergeCell ref="AO19:AR19"/>
    <mergeCell ref="AS19:AX19"/>
    <mergeCell ref="B20:D20"/>
    <mergeCell ref="E20:K20"/>
    <mergeCell ref="B4:M6"/>
    <mergeCell ref="N4:AX4"/>
    <mergeCell ref="N5:AX5"/>
    <mergeCell ref="N6:AX6"/>
    <mergeCell ref="B17:D17"/>
    <mergeCell ref="E17:K17"/>
    <mergeCell ref="L17:AN17"/>
    <mergeCell ref="AO17:AR17"/>
    <mergeCell ref="AS17:AX17"/>
    <mergeCell ref="AR9:AW9"/>
  </mergeCells>
  <pageMargins left="0.55118110236220474" right="0.2" top="0.6" bottom="0.74803149606299213" header="0.31496062992125984" footer="0.31496062992125984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13"/>
  <sheetViews>
    <sheetView showGridLines="0" workbookViewId="0">
      <selection activeCell="B14" sqref="B14"/>
    </sheetView>
  </sheetViews>
  <sheetFormatPr defaultRowHeight="12.75" x14ac:dyDescent="0.2"/>
  <sheetData>
    <row r="2" spans="1:2" x14ac:dyDescent="0.2">
      <c r="B2" s="2" t="s">
        <v>159</v>
      </c>
    </row>
    <row r="3" spans="1:2" x14ac:dyDescent="0.2">
      <c r="B3" s="1" t="s">
        <v>164</v>
      </c>
    </row>
    <row r="4" spans="1:2" x14ac:dyDescent="0.2">
      <c r="B4" s="2"/>
    </row>
    <row r="6" spans="1:2" x14ac:dyDescent="0.2">
      <c r="A6">
        <v>1</v>
      </c>
      <c r="B6" s="2" t="s">
        <v>160</v>
      </c>
    </row>
    <row r="7" spans="1:2" x14ac:dyDescent="0.2">
      <c r="B7" s="1" t="s">
        <v>161</v>
      </c>
    </row>
    <row r="9" spans="1:2" x14ac:dyDescent="0.2">
      <c r="A9">
        <v>2</v>
      </c>
      <c r="B9" s="2" t="s">
        <v>162</v>
      </c>
    </row>
    <row r="10" spans="1:2" x14ac:dyDescent="0.2">
      <c r="B10" s="1" t="s">
        <v>163</v>
      </c>
    </row>
    <row r="12" spans="1:2" x14ac:dyDescent="0.2">
      <c r="A12">
        <v>3</v>
      </c>
      <c r="B12" s="2" t="s">
        <v>165</v>
      </c>
    </row>
    <row r="13" spans="1:2" x14ac:dyDescent="0.2">
      <c r="B13" s="1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4:H10"/>
  <sheetViews>
    <sheetView workbookViewId="0">
      <selection activeCell="F6" sqref="F6"/>
    </sheetView>
  </sheetViews>
  <sheetFormatPr defaultRowHeight="12.75" x14ac:dyDescent="0.2"/>
  <sheetData>
    <row r="4" spans="2:8" x14ac:dyDescent="0.2">
      <c r="B4" t="str">
        <f ca="1">OFFSET('Customer Details'!B3:B32,0,0,COUNTA('Customer Details'!$B$3:$B$32),1)</f>
        <v>Ashish Enterprises</v>
      </c>
      <c r="H4" s="3"/>
    </row>
    <row r="5" spans="2:8" x14ac:dyDescent="0.2">
      <c r="H5" s="3"/>
    </row>
    <row r="6" spans="2:8" x14ac:dyDescent="0.2">
      <c r="B6" t="str">
        <f ca="1">OFFSET('Service Details'!D5:D29,0,0,COUNTA('Service Details'!D5:D29),1)</f>
        <v>Accounting and bookkeeping services</v>
      </c>
      <c r="F6" s="1" t="s">
        <v>14</v>
      </c>
      <c r="H6" s="3"/>
    </row>
    <row r="7" spans="2:8" x14ac:dyDescent="0.2">
      <c r="H7" s="3"/>
    </row>
    <row r="8" spans="2:8" x14ac:dyDescent="0.2">
      <c r="B8">
        <f ca="1">OFFSET('Service Details'!$F$5:$F$21,0,0,COUNTA('Service Details'!$F$5:$F$21),1)</f>
        <v>0.18</v>
      </c>
    </row>
    <row r="10" spans="2:8" x14ac:dyDescent="0.2">
      <c r="B10">
        <f>IF('Company Details'!$C$9="Yes",(VLOOKUP(Transaction!G2,'Service Details'!$D$5:$F$29,3)),0%)</f>
        <v>0.18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Company Details</vt:lpstr>
      <vt:lpstr>Service Details</vt:lpstr>
      <vt:lpstr>Customer Details</vt:lpstr>
      <vt:lpstr>Transaction</vt:lpstr>
      <vt:lpstr>Invoice</vt:lpstr>
      <vt:lpstr>imp Note</vt:lpstr>
      <vt:lpstr>Sheet1</vt:lpstr>
      <vt:lpstr>Invoice!Print_Area</vt:lpstr>
      <vt:lpstr>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Admin</cp:lastModifiedBy>
  <cp:lastPrinted>2019-01-03T14:04:52Z</cp:lastPrinted>
  <dcterms:created xsi:type="dcterms:W3CDTF">2017-05-06T03:15:21Z</dcterms:created>
  <dcterms:modified xsi:type="dcterms:W3CDTF">2019-01-11T10:01:40Z</dcterms:modified>
</cp:coreProperties>
</file>