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755" firstSheet="13" activeTab="18"/>
  </bookViews>
  <sheets>
    <sheet name="GSTR 3B-Jul" sheetId="2" r:id="rId1"/>
    <sheet name="GSTR 3B-Aug" sheetId="23" r:id="rId2"/>
    <sheet name="GSTR 3B-Sept" sheetId="24" r:id="rId3"/>
    <sheet name="GSTR 3B-Oct" sheetId="25" r:id="rId4"/>
    <sheet name="GSTR 3B-Nov" sheetId="26" r:id="rId5"/>
    <sheet name="GSTR 3B-Dec" sheetId="27" r:id="rId6"/>
    <sheet name="GSTR 3B-Jan" sheetId="28" r:id="rId7"/>
    <sheet name="GSTR 3B-Feb" sheetId="29" r:id="rId8"/>
    <sheet name="GSTR 3B-Mar Dummy" sheetId="41" state="hidden" r:id="rId9"/>
    <sheet name="Summary" sheetId="13" r:id="rId10"/>
    <sheet name="Summary M" sheetId="40" r:id="rId11"/>
    <sheet name="GSTR 3B-Jul W" sheetId="30" r:id="rId12"/>
    <sheet name="GSTR 3B-Aug M" sheetId="31" r:id="rId13"/>
    <sheet name="GSTR 3B-Sept M" sheetId="33" r:id="rId14"/>
    <sheet name="GSTR 3B-Oct M" sheetId="35" r:id="rId15"/>
    <sheet name="GSTR 3B-Nov M" sheetId="36" r:id="rId16"/>
    <sheet name="GSTR 3B-Dec M" sheetId="37" r:id="rId17"/>
    <sheet name="GSTR 3B-Jan M" sheetId="38" r:id="rId18"/>
    <sheet name="GSTR 3B-Feb M" sheetId="39" r:id="rId1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3" l="1"/>
  <c r="D32" i="13"/>
  <c r="C32" i="13"/>
  <c r="B32" i="13"/>
  <c r="C24" i="40"/>
  <c r="D24" i="40"/>
  <c r="E24" i="40"/>
  <c r="B24" i="40"/>
  <c r="D23" i="40" l="1"/>
  <c r="C23" i="40"/>
  <c r="B23" i="40"/>
  <c r="D22" i="40"/>
  <c r="C22" i="40"/>
  <c r="B22" i="40"/>
  <c r="D21" i="40"/>
  <c r="C21" i="40"/>
  <c r="B21" i="40"/>
  <c r="D20" i="40"/>
  <c r="C20" i="40"/>
  <c r="B20" i="40"/>
  <c r="D19" i="40"/>
  <c r="C19" i="40"/>
  <c r="B19" i="40"/>
  <c r="D18" i="40"/>
  <c r="C18" i="40"/>
  <c r="B18" i="40"/>
  <c r="D17" i="40"/>
  <c r="C17" i="40"/>
  <c r="B17" i="40"/>
  <c r="D16" i="40"/>
  <c r="C16" i="40"/>
  <c r="B16" i="40"/>
  <c r="E23" i="40"/>
  <c r="E22" i="40"/>
  <c r="E21" i="40"/>
  <c r="E20" i="40"/>
  <c r="E19" i="40"/>
  <c r="E18" i="40"/>
  <c r="E17" i="40"/>
  <c r="E16" i="40"/>
  <c r="D23" i="13"/>
  <c r="C23" i="13"/>
  <c r="B23" i="13"/>
  <c r="D22" i="13"/>
  <c r="C22" i="13"/>
  <c r="B22" i="13"/>
  <c r="D21" i="13"/>
  <c r="C21" i="13"/>
  <c r="B21" i="13"/>
  <c r="E21" i="13"/>
  <c r="D20" i="13"/>
  <c r="C20" i="13"/>
  <c r="B20" i="13"/>
  <c r="D19" i="13"/>
  <c r="C19" i="13"/>
  <c r="B19" i="13"/>
  <c r="D18" i="13"/>
  <c r="C18" i="13"/>
  <c r="B18" i="13"/>
  <c r="D17" i="13"/>
  <c r="C17" i="13"/>
  <c r="B17" i="13"/>
  <c r="D16" i="13"/>
  <c r="C16" i="13"/>
  <c r="B16" i="13"/>
  <c r="E23" i="13"/>
  <c r="E22" i="13"/>
  <c r="E20" i="13"/>
  <c r="E19" i="13"/>
  <c r="E18" i="13"/>
  <c r="E17" i="13"/>
  <c r="D25" i="13"/>
  <c r="C25" i="13"/>
  <c r="E16" i="13"/>
  <c r="E25" i="13" l="1"/>
  <c r="B25" i="13"/>
  <c r="D3" i="13"/>
  <c r="C3" i="13"/>
  <c r="J10" i="13"/>
  <c r="J9" i="13"/>
  <c r="J8" i="13"/>
  <c r="J7" i="13"/>
  <c r="J6" i="13"/>
  <c r="J5" i="13"/>
  <c r="I10" i="13"/>
  <c r="I9" i="13"/>
  <c r="I8" i="13"/>
  <c r="I7" i="13"/>
  <c r="I6" i="13"/>
  <c r="I5" i="13"/>
  <c r="H10" i="13"/>
  <c r="K10" i="13" s="1"/>
  <c r="H9" i="13"/>
  <c r="H8" i="13"/>
  <c r="K8" i="13" s="1"/>
  <c r="H7" i="13"/>
  <c r="H6" i="13"/>
  <c r="K6" i="13" s="1"/>
  <c r="H5" i="13"/>
  <c r="J4" i="13"/>
  <c r="I4" i="13"/>
  <c r="H4" i="13"/>
  <c r="J3" i="13"/>
  <c r="I3" i="13"/>
  <c r="H3" i="13"/>
  <c r="K4" i="13"/>
  <c r="D10" i="13"/>
  <c r="C10" i="13"/>
  <c r="B10" i="13"/>
  <c r="D9" i="13"/>
  <c r="C9" i="13"/>
  <c r="B9" i="13"/>
  <c r="D8" i="13"/>
  <c r="C8" i="13"/>
  <c r="B8" i="13"/>
  <c r="D7" i="13"/>
  <c r="C7" i="13"/>
  <c r="B7" i="13"/>
  <c r="D6" i="13"/>
  <c r="C6" i="13"/>
  <c r="B6" i="13"/>
  <c r="D5" i="13"/>
  <c r="C5" i="13"/>
  <c r="B5" i="13"/>
  <c r="D4" i="13"/>
  <c r="C4" i="13"/>
  <c r="B4" i="13"/>
  <c r="B3" i="13"/>
  <c r="J10" i="40"/>
  <c r="I10" i="40"/>
  <c r="H10" i="40"/>
  <c r="D10" i="40"/>
  <c r="C10" i="40"/>
  <c r="B10" i="40"/>
  <c r="J9" i="40"/>
  <c r="I9" i="40"/>
  <c r="H9" i="40"/>
  <c r="D9" i="40"/>
  <c r="C9" i="40"/>
  <c r="B9" i="40"/>
  <c r="J8" i="40"/>
  <c r="I8" i="40"/>
  <c r="H8" i="40"/>
  <c r="D8" i="40"/>
  <c r="C8" i="40"/>
  <c r="B8" i="40"/>
  <c r="J7" i="40"/>
  <c r="I7" i="40"/>
  <c r="H7" i="40"/>
  <c r="D7" i="40"/>
  <c r="C7" i="40"/>
  <c r="B7" i="40"/>
  <c r="J6" i="40"/>
  <c r="I6" i="40"/>
  <c r="H6" i="40"/>
  <c r="D6" i="40"/>
  <c r="C6" i="40"/>
  <c r="B6" i="40"/>
  <c r="J5" i="40"/>
  <c r="I5" i="40"/>
  <c r="H5" i="40"/>
  <c r="D5" i="40"/>
  <c r="C5" i="40"/>
  <c r="B5" i="40"/>
  <c r="D4" i="40"/>
  <c r="C4" i="40"/>
  <c r="B4" i="40"/>
  <c r="D3" i="40"/>
  <c r="C3" i="40"/>
  <c r="B3" i="40"/>
  <c r="J4" i="40"/>
  <c r="I4" i="40"/>
  <c r="H4" i="40"/>
  <c r="J3" i="40"/>
  <c r="I3" i="40"/>
  <c r="H3" i="40"/>
  <c r="K9" i="40" l="1"/>
  <c r="K5" i="40"/>
  <c r="K6" i="40"/>
  <c r="J12" i="40"/>
  <c r="K3" i="40"/>
  <c r="K8" i="40"/>
  <c r="K10" i="40"/>
  <c r="K4" i="40"/>
  <c r="K7" i="40"/>
  <c r="K3" i="13"/>
  <c r="K5" i="13"/>
  <c r="K9" i="13"/>
  <c r="K7" i="13"/>
  <c r="I12" i="13"/>
  <c r="J12" i="13"/>
  <c r="H12" i="13"/>
  <c r="I12" i="40"/>
  <c r="H12" i="40"/>
  <c r="K12" i="40" l="1"/>
  <c r="K12" i="13"/>
  <c r="N10" i="40"/>
  <c r="N9" i="40"/>
  <c r="N8" i="40"/>
  <c r="N7" i="40"/>
  <c r="N6" i="40"/>
  <c r="N5" i="40"/>
  <c r="N4" i="40"/>
  <c r="D12" i="40"/>
  <c r="C12" i="40"/>
  <c r="E3" i="40"/>
  <c r="N9" i="13"/>
  <c r="N8" i="13"/>
  <c r="N7" i="13"/>
  <c r="N6" i="13"/>
  <c r="N5" i="13"/>
  <c r="N4" i="13"/>
  <c r="E7" i="13"/>
  <c r="D12" i="13"/>
  <c r="E5" i="40" l="1"/>
  <c r="E10" i="40"/>
  <c r="E4" i="40"/>
  <c r="E6" i="40"/>
  <c r="E8" i="40"/>
  <c r="E9" i="40"/>
  <c r="E7" i="40"/>
  <c r="E3" i="13"/>
  <c r="E5" i="13"/>
  <c r="E9" i="13"/>
  <c r="B12" i="40"/>
  <c r="C12" i="13"/>
  <c r="E4" i="13"/>
  <c r="E6" i="13"/>
  <c r="E8" i="13"/>
  <c r="N19" i="41"/>
  <c r="F19" i="41"/>
  <c r="E19" i="41"/>
  <c r="D19" i="41"/>
  <c r="M18" i="41"/>
  <c r="M17" i="41"/>
  <c r="M19" i="41" s="1"/>
  <c r="M16" i="41"/>
  <c r="F10" i="41"/>
  <c r="F11" i="41" s="1"/>
  <c r="C18" i="41" s="1"/>
  <c r="G18" i="41" s="1"/>
  <c r="E10" i="41"/>
  <c r="E11" i="41" s="1"/>
  <c r="C17" i="41" s="1"/>
  <c r="G17" i="41" s="1"/>
  <c r="D10" i="41"/>
  <c r="D11" i="41" s="1"/>
  <c r="C16" i="41" s="1"/>
  <c r="C10" i="41"/>
  <c r="C11" i="41" s="1"/>
  <c r="F6" i="41"/>
  <c r="B18" i="41" s="1"/>
  <c r="E6" i="41"/>
  <c r="B17" i="41" s="1"/>
  <c r="D6" i="41"/>
  <c r="B16" i="41" s="1"/>
  <c r="C6" i="41"/>
  <c r="C8" i="41" s="1"/>
  <c r="E12" i="40" l="1"/>
  <c r="B19" i="41"/>
  <c r="J18" i="41"/>
  <c r="G16" i="41"/>
  <c r="C19" i="41"/>
  <c r="I17" i="41"/>
  <c r="D8" i="41"/>
  <c r="F8" i="41"/>
  <c r="E8" i="41"/>
  <c r="B21" i="31"/>
  <c r="P10" i="40"/>
  <c r="O10" i="40"/>
  <c r="P9" i="40"/>
  <c r="O9" i="40"/>
  <c r="P8" i="40"/>
  <c r="O8" i="40"/>
  <c r="Q32" i="40"/>
  <c r="Q31" i="40"/>
  <c r="Q30" i="40"/>
  <c r="Q29" i="40"/>
  <c r="Q28" i="40"/>
  <c r="N20" i="39"/>
  <c r="F20" i="39"/>
  <c r="E20" i="39"/>
  <c r="D20" i="39"/>
  <c r="M19" i="39"/>
  <c r="M18" i="39"/>
  <c r="M17" i="39"/>
  <c r="F11" i="39"/>
  <c r="F12" i="39" s="1"/>
  <c r="C19" i="39" s="1"/>
  <c r="G19" i="39" s="1"/>
  <c r="E11" i="39"/>
  <c r="E12" i="39" s="1"/>
  <c r="C18" i="39" s="1"/>
  <c r="G18" i="39" s="1"/>
  <c r="D11" i="39"/>
  <c r="D12" i="39" s="1"/>
  <c r="C17" i="39" s="1"/>
  <c r="C11" i="39"/>
  <c r="C12" i="39" s="1"/>
  <c r="F7" i="39"/>
  <c r="B19" i="39" s="1"/>
  <c r="E7" i="39"/>
  <c r="B18" i="39" s="1"/>
  <c r="D7" i="39"/>
  <c r="D9" i="39" s="1"/>
  <c r="C7" i="39"/>
  <c r="C9" i="39" s="1"/>
  <c r="N21" i="38"/>
  <c r="F21" i="38"/>
  <c r="E21" i="38"/>
  <c r="D21" i="38"/>
  <c r="M20" i="38"/>
  <c r="M19" i="38"/>
  <c r="M18" i="38"/>
  <c r="M21" i="38" s="1"/>
  <c r="B18" i="38"/>
  <c r="F12" i="38"/>
  <c r="F13" i="38" s="1"/>
  <c r="C20" i="38" s="1"/>
  <c r="G20" i="38" s="1"/>
  <c r="E12" i="38"/>
  <c r="E13" i="38" s="1"/>
  <c r="C19" i="38" s="1"/>
  <c r="G19" i="38" s="1"/>
  <c r="D12" i="38"/>
  <c r="D13" i="38" s="1"/>
  <c r="C18" i="38" s="1"/>
  <c r="C12" i="38"/>
  <c r="C13" i="38" s="1"/>
  <c r="F8" i="38"/>
  <c r="B20" i="38" s="1"/>
  <c r="E8" i="38"/>
  <c r="B19" i="38" s="1"/>
  <c r="D8" i="38"/>
  <c r="D10" i="38" s="1"/>
  <c r="C8" i="38"/>
  <c r="C10" i="38" s="1"/>
  <c r="N21" i="37"/>
  <c r="F21" i="37"/>
  <c r="E21" i="37"/>
  <c r="D21" i="37"/>
  <c r="M20" i="37"/>
  <c r="M19" i="37"/>
  <c r="M18" i="37"/>
  <c r="M21" i="37" s="1"/>
  <c r="F12" i="37"/>
  <c r="F13" i="37" s="1"/>
  <c r="C20" i="37" s="1"/>
  <c r="G20" i="37" s="1"/>
  <c r="E12" i="37"/>
  <c r="E13" i="37" s="1"/>
  <c r="C19" i="37" s="1"/>
  <c r="G19" i="37" s="1"/>
  <c r="D12" i="37"/>
  <c r="D13" i="37" s="1"/>
  <c r="C18" i="37" s="1"/>
  <c r="C12" i="37"/>
  <c r="C13" i="37" s="1"/>
  <c r="F8" i="37"/>
  <c r="B20" i="37" s="1"/>
  <c r="E8" i="37"/>
  <c r="B19" i="37" s="1"/>
  <c r="D8" i="37"/>
  <c r="D10" i="37" s="1"/>
  <c r="C8" i="37"/>
  <c r="C10" i="37" s="1"/>
  <c r="N22" i="36"/>
  <c r="F22" i="36"/>
  <c r="E22" i="36"/>
  <c r="D22" i="36"/>
  <c r="M21" i="36"/>
  <c r="M20" i="36"/>
  <c r="M19" i="36"/>
  <c r="M22" i="36" s="1"/>
  <c r="F13" i="36"/>
  <c r="F14" i="36" s="1"/>
  <c r="C21" i="36" s="1"/>
  <c r="G21" i="36" s="1"/>
  <c r="E13" i="36"/>
  <c r="E14" i="36" s="1"/>
  <c r="C20" i="36" s="1"/>
  <c r="G20" i="36" s="1"/>
  <c r="D13" i="36"/>
  <c r="D14" i="36" s="1"/>
  <c r="C19" i="36" s="1"/>
  <c r="C13" i="36"/>
  <c r="C14" i="36" s="1"/>
  <c r="F8" i="36"/>
  <c r="B21" i="36" s="1"/>
  <c r="E8" i="36"/>
  <c r="B20" i="36" s="1"/>
  <c r="D8" i="36"/>
  <c r="D10" i="36" s="1"/>
  <c r="C8" i="36"/>
  <c r="C10" i="36" s="1"/>
  <c r="N23" i="35"/>
  <c r="F23" i="35"/>
  <c r="E23" i="35"/>
  <c r="D23" i="35"/>
  <c r="M22" i="35"/>
  <c r="M21" i="35"/>
  <c r="M20" i="35"/>
  <c r="M23" i="35" s="1"/>
  <c r="B20" i="35"/>
  <c r="F14" i="35"/>
  <c r="F15" i="35" s="1"/>
  <c r="C22" i="35" s="1"/>
  <c r="G22" i="35" s="1"/>
  <c r="E14" i="35"/>
  <c r="E15" i="35" s="1"/>
  <c r="C21" i="35" s="1"/>
  <c r="G21" i="35" s="1"/>
  <c r="D14" i="35"/>
  <c r="D15" i="35" s="1"/>
  <c r="C20" i="35" s="1"/>
  <c r="C14" i="35"/>
  <c r="C15" i="35" s="1"/>
  <c r="F8" i="35"/>
  <c r="B22" i="35" s="1"/>
  <c r="E8" i="35"/>
  <c r="B21" i="35" s="1"/>
  <c r="D8" i="35"/>
  <c r="D10" i="35" s="1"/>
  <c r="C8" i="35"/>
  <c r="C10" i="35" s="1"/>
  <c r="N23" i="33"/>
  <c r="F23" i="33"/>
  <c r="E23" i="33"/>
  <c r="D23" i="33"/>
  <c r="M22" i="33"/>
  <c r="M21" i="33"/>
  <c r="M20" i="33"/>
  <c r="M23" i="33" s="1"/>
  <c r="B20" i="33"/>
  <c r="F14" i="33"/>
  <c r="F15" i="33" s="1"/>
  <c r="C22" i="33" s="1"/>
  <c r="G22" i="33" s="1"/>
  <c r="E14" i="33"/>
  <c r="E15" i="33" s="1"/>
  <c r="C21" i="33" s="1"/>
  <c r="G21" i="33" s="1"/>
  <c r="D14" i="33"/>
  <c r="D15" i="33" s="1"/>
  <c r="C20" i="33" s="1"/>
  <c r="C14" i="33"/>
  <c r="C15" i="33" s="1"/>
  <c r="F8" i="33"/>
  <c r="B22" i="33" s="1"/>
  <c r="E8" i="33"/>
  <c r="B21" i="33" s="1"/>
  <c r="D8" i="33"/>
  <c r="D10" i="33" s="1"/>
  <c r="C8" i="33"/>
  <c r="C10" i="33" s="1"/>
  <c r="F9" i="31"/>
  <c r="E9" i="31"/>
  <c r="D9" i="31"/>
  <c r="C9" i="31"/>
  <c r="M7" i="2"/>
  <c r="N24" i="31"/>
  <c r="F24" i="31"/>
  <c r="E24" i="31"/>
  <c r="D24" i="31"/>
  <c r="M23" i="31"/>
  <c r="M22" i="31"/>
  <c r="M21" i="31"/>
  <c r="F15" i="31"/>
  <c r="F16" i="31" s="1"/>
  <c r="C23" i="31" s="1"/>
  <c r="G23" i="31" s="1"/>
  <c r="E15" i="31"/>
  <c r="E16" i="31" s="1"/>
  <c r="C22" i="31" s="1"/>
  <c r="G22" i="31" s="1"/>
  <c r="D15" i="31"/>
  <c r="D16" i="31" s="1"/>
  <c r="C21" i="31" s="1"/>
  <c r="C15" i="31"/>
  <c r="C16" i="31" s="1"/>
  <c r="F8" i="31"/>
  <c r="B23" i="31" s="1"/>
  <c r="E8" i="31"/>
  <c r="B22" i="31" s="1"/>
  <c r="D8" i="31"/>
  <c r="D11" i="31" s="1"/>
  <c r="C8" i="31"/>
  <c r="C11" i="31" s="1"/>
  <c r="P9" i="2"/>
  <c r="O9" i="2"/>
  <c r="N9" i="2"/>
  <c r="P7" i="2"/>
  <c r="O7" i="2"/>
  <c r="N7" i="2"/>
  <c r="N2" i="2"/>
  <c r="O2" i="2"/>
  <c r="P2" i="2"/>
  <c r="M2" i="2"/>
  <c r="N19" i="30"/>
  <c r="F19" i="30"/>
  <c r="E19" i="30"/>
  <c r="D19" i="30"/>
  <c r="M18" i="30"/>
  <c r="M17" i="30"/>
  <c r="M16" i="30"/>
  <c r="F10" i="30"/>
  <c r="F11" i="30" s="1"/>
  <c r="C18" i="30" s="1"/>
  <c r="G18" i="30" s="1"/>
  <c r="E10" i="30"/>
  <c r="E11" i="30" s="1"/>
  <c r="C17" i="30" s="1"/>
  <c r="G17" i="30" s="1"/>
  <c r="D10" i="30"/>
  <c r="D11" i="30" s="1"/>
  <c r="C16" i="30" s="1"/>
  <c r="C10" i="30"/>
  <c r="C11" i="30" s="1"/>
  <c r="F6" i="30"/>
  <c r="B18" i="30" s="1"/>
  <c r="E6" i="30"/>
  <c r="B17" i="30" s="1"/>
  <c r="D6" i="30"/>
  <c r="B16" i="30" s="1"/>
  <c r="C6" i="30"/>
  <c r="C8" i="30" s="1"/>
  <c r="P8" i="13"/>
  <c r="O8" i="13"/>
  <c r="P7" i="13"/>
  <c r="O7" i="13"/>
  <c r="P6" i="13"/>
  <c r="O6" i="13"/>
  <c r="P5" i="13"/>
  <c r="O5" i="13"/>
  <c r="P4" i="13"/>
  <c r="O4" i="13"/>
  <c r="P3" i="13"/>
  <c r="O3" i="13"/>
  <c r="N3" i="13"/>
  <c r="N19" i="29"/>
  <c r="F19" i="29"/>
  <c r="E19" i="29"/>
  <c r="D19" i="29"/>
  <c r="M18" i="29"/>
  <c r="M17" i="29"/>
  <c r="M16" i="29"/>
  <c r="F10" i="29"/>
  <c r="F11" i="29" s="1"/>
  <c r="C18" i="29" s="1"/>
  <c r="G18" i="29" s="1"/>
  <c r="E10" i="29"/>
  <c r="E11" i="29" s="1"/>
  <c r="C17" i="29" s="1"/>
  <c r="G17" i="29" s="1"/>
  <c r="D10" i="29"/>
  <c r="D11" i="29" s="1"/>
  <c r="C16" i="29" s="1"/>
  <c r="C10" i="29"/>
  <c r="C11" i="29" s="1"/>
  <c r="F6" i="29"/>
  <c r="B18" i="29" s="1"/>
  <c r="E6" i="29"/>
  <c r="B17" i="29" s="1"/>
  <c r="D6" i="29"/>
  <c r="D8" i="29" s="1"/>
  <c r="C6" i="29"/>
  <c r="C8" i="29" s="1"/>
  <c r="N19" i="28"/>
  <c r="F19" i="28"/>
  <c r="E19" i="28"/>
  <c r="D19" i="28"/>
  <c r="M18" i="28"/>
  <c r="M17" i="28"/>
  <c r="M16" i="28"/>
  <c r="B16" i="28"/>
  <c r="F10" i="28"/>
  <c r="F11" i="28" s="1"/>
  <c r="C18" i="28" s="1"/>
  <c r="G18" i="28" s="1"/>
  <c r="E10" i="28"/>
  <c r="E11" i="28" s="1"/>
  <c r="C17" i="28" s="1"/>
  <c r="G17" i="28" s="1"/>
  <c r="D10" i="28"/>
  <c r="D11" i="28" s="1"/>
  <c r="C16" i="28" s="1"/>
  <c r="C10" i="28"/>
  <c r="C11" i="28" s="1"/>
  <c r="F6" i="28"/>
  <c r="B18" i="28" s="1"/>
  <c r="E6" i="28"/>
  <c r="B17" i="28" s="1"/>
  <c r="D6" i="28"/>
  <c r="D8" i="28" s="1"/>
  <c r="C6" i="28"/>
  <c r="C8" i="28" s="1"/>
  <c r="N19" i="27"/>
  <c r="F19" i="27"/>
  <c r="E19" i="27"/>
  <c r="D19" i="27"/>
  <c r="M18" i="27"/>
  <c r="M17" i="27"/>
  <c r="M16" i="27"/>
  <c r="F10" i="27"/>
  <c r="F11" i="27" s="1"/>
  <c r="C18" i="27" s="1"/>
  <c r="G18" i="27" s="1"/>
  <c r="E10" i="27"/>
  <c r="E11" i="27" s="1"/>
  <c r="C17" i="27" s="1"/>
  <c r="G17" i="27" s="1"/>
  <c r="D10" i="27"/>
  <c r="D11" i="27" s="1"/>
  <c r="C16" i="27" s="1"/>
  <c r="C10" i="27"/>
  <c r="C11" i="27" s="1"/>
  <c r="F6" i="27"/>
  <c r="B18" i="27" s="1"/>
  <c r="E6" i="27"/>
  <c r="B17" i="27" s="1"/>
  <c r="D6" i="27"/>
  <c r="D8" i="27" s="1"/>
  <c r="C6" i="27"/>
  <c r="C8" i="27" s="1"/>
  <c r="N19" i="26"/>
  <c r="F19" i="26"/>
  <c r="E19" i="26"/>
  <c r="D19" i="26"/>
  <c r="M18" i="26"/>
  <c r="M17" i="26"/>
  <c r="M19" i="26" s="1"/>
  <c r="M16" i="26"/>
  <c r="F10" i="26"/>
  <c r="F11" i="26" s="1"/>
  <c r="C18" i="26" s="1"/>
  <c r="G18" i="26" s="1"/>
  <c r="E10" i="26"/>
  <c r="E11" i="26" s="1"/>
  <c r="C17" i="26" s="1"/>
  <c r="G17" i="26" s="1"/>
  <c r="D10" i="26"/>
  <c r="D11" i="26" s="1"/>
  <c r="C16" i="26" s="1"/>
  <c r="C10" i="26"/>
  <c r="C11" i="26" s="1"/>
  <c r="F6" i="26"/>
  <c r="B18" i="26" s="1"/>
  <c r="E6" i="26"/>
  <c r="B17" i="26" s="1"/>
  <c r="D6" i="26"/>
  <c r="B16" i="26" s="1"/>
  <c r="C6" i="26"/>
  <c r="C8" i="26" s="1"/>
  <c r="N19" i="25"/>
  <c r="F19" i="25"/>
  <c r="E19" i="25"/>
  <c r="D19" i="25"/>
  <c r="M18" i="25"/>
  <c r="M17" i="25"/>
  <c r="M16" i="25"/>
  <c r="B16" i="25"/>
  <c r="F10" i="25"/>
  <c r="F11" i="25" s="1"/>
  <c r="C18" i="25" s="1"/>
  <c r="G18" i="25" s="1"/>
  <c r="E10" i="25"/>
  <c r="E11" i="25" s="1"/>
  <c r="C17" i="25" s="1"/>
  <c r="G17" i="25" s="1"/>
  <c r="D10" i="25"/>
  <c r="D11" i="25" s="1"/>
  <c r="C16" i="25" s="1"/>
  <c r="C10" i="25"/>
  <c r="C11" i="25" s="1"/>
  <c r="F6" i="25"/>
  <c r="B18" i="25" s="1"/>
  <c r="E6" i="25"/>
  <c r="B17" i="25" s="1"/>
  <c r="D6" i="25"/>
  <c r="D8" i="25" s="1"/>
  <c r="C6" i="25"/>
  <c r="C8" i="25" s="1"/>
  <c r="N19" i="24"/>
  <c r="F19" i="24"/>
  <c r="E19" i="24"/>
  <c r="D19" i="24"/>
  <c r="M18" i="24"/>
  <c r="M17" i="24"/>
  <c r="M16" i="24"/>
  <c r="B16" i="24"/>
  <c r="F10" i="24"/>
  <c r="F11" i="24" s="1"/>
  <c r="C18" i="24" s="1"/>
  <c r="G18" i="24" s="1"/>
  <c r="E10" i="24"/>
  <c r="E11" i="24" s="1"/>
  <c r="C17" i="24" s="1"/>
  <c r="G17" i="24" s="1"/>
  <c r="D10" i="24"/>
  <c r="D11" i="24" s="1"/>
  <c r="C16" i="24" s="1"/>
  <c r="C10" i="24"/>
  <c r="C11" i="24" s="1"/>
  <c r="F6" i="24"/>
  <c r="B18" i="24" s="1"/>
  <c r="E6" i="24"/>
  <c r="B17" i="24" s="1"/>
  <c r="D6" i="24"/>
  <c r="D8" i="24" s="1"/>
  <c r="C6" i="24"/>
  <c r="C8" i="24" s="1"/>
  <c r="N19" i="23"/>
  <c r="F19" i="23"/>
  <c r="E19" i="23"/>
  <c r="D19" i="23"/>
  <c r="M18" i="23"/>
  <c r="M17" i="23"/>
  <c r="M16" i="23"/>
  <c r="F10" i="23"/>
  <c r="F11" i="23" s="1"/>
  <c r="C18" i="23" s="1"/>
  <c r="G18" i="23" s="1"/>
  <c r="E10" i="23"/>
  <c r="E11" i="23" s="1"/>
  <c r="C17" i="23" s="1"/>
  <c r="G17" i="23" s="1"/>
  <c r="D10" i="23"/>
  <c r="D11" i="23" s="1"/>
  <c r="C16" i="23" s="1"/>
  <c r="C10" i="23"/>
  <c r="C11" i="23" s="1"/>
  <c r="F6" i="23"/>
  <c r="B18" i="23" s="1"/>
  <c r="E6" i="23"/>
  <c r="B17" i="23" s="1"/>
  <c r="D6" i="23"/>
  <c r="D8" i="23" s="1"/>
  <c r="C6" i="23"/>
  <c r="C8" i="23" s="1"/>
  <c r="F11" i="2"/>
  <c r="E11" i="2"/>
  <c r="D11" i="2"/>
  <c r="C11" i="2"/>
  <c r="F10" i="2"/>
  <c r="E10" i="2"/>
  <c r="D10" i="2"/>
  <c r="C10" i="2"/>
  <c r="B16" i="29" l="1"/>
  <c r="Q10" i="40"/>
  <c r="Q8" i="40"/>
  <c r="Q9" i="40"/>
  <c r="G19" i="41"/>
  <c r="H16" i="41"/>
  <c r="M20" i="39"/>
  <c r="B17" i="39"/>
  <c r="I18" i="39"/>
  <c r="J19" i="39"/>
  <c r="C20" i="39"/>
  <c r="G17" i="39"/>
  <c r="E9" i="39"/>
  <c r="B20" i="39"/>
  <c r="F9" i="39"/>
  <c r="M19" i="28"/>
  <c r="I19" i="38"/>
  <c r="J20" i="38"/>
  <c r="C21" i="38"/>
  <c r="G18" i="38"/>
  <c r="E10" i="38"/>
  <c r="B21" i="38"/>
  <c r="F10" i="38"/>
  <c r="B18" i="37"/>
  <c r="I19" i="37"/>
  <c r="J20" i="37"/>
  <c r="C21" i="37"/>
  <c r="G18" i="37"/>
  <c r="E10" i="37"/>
  <c r="B21" i="37"/>
  <c r="F10" i="37"/>
  <c r="B19" i="36"/>
  <c r="I20" i="36"/>
  <c r="J21" i="36"/>
  <c r="C22" i="36"/>
  <c r="G19" i="36"/>
  <c r="E10" i="36"/>
  <c r="B22" i="36"/>
  <c r="F10" i="36"/>
  <c r="I21" i="35"/>
  <c r="J22" i="35"/>
  <c r="C23" i="35"/>
  <c r="G20" i="35"/>
  <c r="E10" i="35"/>
  <c r="B23" i="35"/>
  <c r="F10" i="35"/>
  <c r="I21" i="33"/>
  <c r="J22" i="33"/>
  <c r="C23" i="33"/>
  <c r="G20" i="33"/>
  <c r="E10" i="33"/>
  <c r="B23" i="33"/>
  <c r="F10" i="33"/>
  <c r="M24" i="31"/>
  <c r="B24" i="31"/>
  <c r="M19" i="30"/>
  <c r="J23" i="31"/>
  <c r="C24" i="31"/>
  <c r="G21" i="31"/>
  <c r="H21" i="31" s="1"/>
  <c r="I22" i="31"/>
  <c r="E11" i="31"/>
  <c r="F11" i="31"/>
  <c r="B19" i="30"/>
  <c r="J18" i="30"/>
  <c r="G16" i="30"/>
  <c r="H16" i="30" s="1"/>
  <c r="C19" i="30"/>
  <c r="I17" i="30"/>
  <c r="D8" i="30"/>
  <c r="F8" i="30"/>
  <c r="E8" i="30"/>
  <c r="M19" i="29"/>
  <c r="J18" i="29"/>
  <c r="C19" i="29"/>
  <c r="G16" i="29"/>
  <c r="I17" i="29"/>
  <c r="E8" i="29"/>
  <c r="B19" i="29"/>
  <c r="F8" i="29"/>
  <c r="I17" i="28"/>
  <c r="J18" i="28"/>
  <c r="C19" i="28"/>
  <c r="G16" i="28"/>
  <c r="E8" i="28"/>
  <c r="B19" i="28"/>
  <c r="F8" i="28"/>
  <c r="M19" i="27"/>
  <c r="B16" i="27"/>
  <c r="J18" i="27"/>
  <c r="C19" i="27"/>
  <c r="G16" i="27"/>
  <c r="I17" i="27"/>
  <c r="E8" i="27"/>
  <c r="B19" i="27"/>
  <c r="F8" i="27"/>
  <c r="B19" i="26"/>
  <c r="J18" i="26"/>
  <c r="G16" i="26"/>
  <c r="C19" i="26"/>
  <c r="I17" i="26"/>
  <c r="D8" i="26"/>
  <c r="F8" i="26"/>
  <c r="E8" i="26"/>
  <c r="M19" i="25"/>
  <c r="J18" i="25"/>
  <c r="C19" i="25"/>
  <c r="G16" i="25"/>
  <c r="I17" i="25"/>
  <c r="E8" i="25"/>
  <c r="B19" i="25"/>
  <c r="F8" i="25"/>
  <c r="M19" i="24"/>
  <c r="I17" i="24"/>
  <c r="J18" i="24"/>
  <c r="C19" i="24"/>
  <c r="G16" i="24"/>
  <c r="E8" i="24"/>
  <c r="B19" i="24"/>
  <c r="F8" i="24"/>
  <c r="M19" i="23"/>
  <c r="B16" i="23"/>
  <c r="J18" i="23"/>
  <c r="C19" i="23"/>
  <c r="G16" i="23"/>
  <c r="I17" i="23"/>
  <c r="E8" i="23"/>
  <c r="B19" i="23"/>
  <c r="F8" i="23"/>
  <c r="E10" i="13" l="1"/>
  <c r="E12" i="13" s="1"/>
  <c r="B12" i="13"/>
  <c r="H17" i="41"/>
  <c r="K17" i="41" s="1"/>
  <c r="O17" i="41" s="1"/>
  <c r="I16" i="41"/>
  <c r="G20" i="39"/>
  <c r="H17" i="39"/>
  <c r="G21" i="38"/>
  <c r="H18" i="38"/>
  <c r="G21" i="37"/>
  <c r="H18" i="37"/>
  <c r="G22" i="36"/>
  <c r="H19" i="36"/>
  <c r="G23" i="35"/>
  <c r="H20" i="35"/>
  <c r="G23" i="33"/>
  <c r="H20" i="33"/>
  <c r="G24" i="31"/>
  <c r="I16" i="30"/>
  <c r="I19" i="30" s="1"/>
  <c r="G19" i="30"/>
  <c r="H17" i="30"/>
  <c r="K17" i="30" s="1"/>
  <c r="O17" i="30" s="1"/>
  <c r="O3" i="40" s="1"/>
  <c r="G19" i="29"/>
  <c r="H16" i="29"/>
  <c r="G19" i="28"/>
  <c r="H16" i="28"/>
  <c r="G19" i="27"/>
  <c r="H16" i="27"/>
  <c r="G19" i="26"/>
  <c r="H16" i="26"/>
  <c r="I16" i="26" s="1"/>
  <c r="G19" i="25"/>
  <c r="H16" i="25"/>
  <c r="G19" i="24"/>
  <c r="H16" i="24"/>
  <c r="G19" i="23"/>
  <c r="H16" i="23"/>
  <c r="Q27" i="13"/>
  <c r="R27" i="13" s="1"/>
  <c r="Q28" i="13"/>
  <c r="R28" i="13" s="1"/>
  <c r="Q29" i="13"/>
  <c r="R29" i="13" s="1"/>
  <c r="Q30" i="13"/>
  <c r="R30" i="13" s="1"/>
  <c r="Q31" i="13"/>
  <c r="R31" i="13" s="1"/>
  <c r="H18" i="41" l="1"/>
  <c r="K18" i="41" s="1"/>
  <c r="O18" i="41" s="1"/>
  <c r="I19" i="41"/>
  <c r="L17" i="41"/>
  <c r="H19" i="41"/>
  <c r="L16" i="41"/>
  <c r="J16" i="41"/>
  <c r="H18" i="39"/>
  <c r="K18" i="39" s="1"/>
  <c r="O18" i="39" s="1"/>
  <c r="I17" i="39"/>
  <c r="I18" i="38"/>
  <c r="H19" i="38"/>
  <c r="K19" i="38" s="1"/>
  <c r="O19" i="38" s="1"/>
  <c r="J18" i="38"/>
  <c r="I18" i="37"/>
  <c r="J18" i="37" s="1"/>
  <c r="H19" i="37"/>
  <c r="K19" i="37" s="1"/>
  <c r="O19" i="37" s="1"/>
  <c r="I19" i="36"/>
  <c r="H20" i="36"/>
  <c r="K20" i="36" s="1"/>
  <c r="O20" i="36" s="1"/>
  <c r="O7" i="40" s="1"/>
  <c r="J19" i="36"/>
  <c r="I20" i="35"/>
  <c r="H21" i="35"/>
  <c r="K21" i="35" s="1"/>
  <c r="O21" i="35" s="1"/>
  <c r="O6" i="40" s="1"/>
  <c r="J20" i="35"/>
  <c r="I20" i="33"/>
  <c r="J20" i="33" s="1"/>
  <c r="H21" i="33"/>
  <c r="K21" i="33" s="1"/>
  <c r="O21" i="33" s="1"/>
  <c r="O5" i="40" s="1"/>
  <c r="H22" i="31"/>
  <c r="K22" i="31" s="1"/>
  <c r="O22" i="31" s="1"/>
  <c r="O4" i="40" s="1"/>
  <c r="I21" i="31"/>
  <c r="J21" i="31" s="1"/>
  <c r="L17" i="30"/>
  <c r="J16" i="30"/>
  <c r="J19" i="30" s="1"/>
  <c r="H18" i="30"/>
  <c r="H19" i="30" s="1"/>
  <c r="H17" i="29"/>
  <c r="K17" i="29" s="1"/>
  <c r="O17" i="29" s="1"/>
  <c r="O10" i="13" s="1"/>
  <c r="I16" i="29"/>
  <c r="J16" i="29" s="1"/>
  <c r="I16" i="28"/>
  <c r="H17" i="28"/>
  <c r="K17" i="28" s="1"/>
  <c r="O17" i="28" s="1"/>
  <c r="O9" i="13" s="1"/>
  <c r="H17" i="27"/>
  <c r="K17" i="27" s="1"/>
  <c r="O17" i="27" s="1"/>
  <c r="I16" i="27"/>
  <c r="J16" i="27" s="1"/>
  <c r="I19" i="26"/>
  <c r="L17" i="26"/>
  <c r="J16" i="26"/>
  <c r="K16" i="26" s="1"/>
  <c r="H17" i="26"/>
  <c r="H18" i="26" s="1"/>
  <c r="K18" i="26" s="1"/>
  <c r="O18" i="26" s="1"/>
  <c r="H17" i="25"/>
  <c r="K17" i="25" s="1"/>
  <c r="O17" i="25" s="1"/>
  <c r="I16" i="25"/>
  <c r="I16" i="24"/>
  <c r="H17" i="24"/>
  <c r="K17" i="24" s="1"/>
  <c r="O17" i="24" s="1"/>
  <c r="J16" i="24"/>
  <c r="H17" i="23"/>
  <c r="K17" i="23" s="1"/>
  <c r="O17" i="23" s="1"/>
  <c r="I16" i="23"/>
  <c r="J16" i="23" s="1"/>
  <c r="O12" i="40" l="1"/>
  <c r="O12" i="13"/>
  <c r="J19" i="41"/>
  <c r="L18" i="41"/>
  <c r="L19" i="41" s="1"/>
  <c r="K16" i="41"/>
  <c r="H19" i="39"/>
  <c r="K19" i="39" s="1"/>
  <c r="O19" i="39" s="1"/>
  <c r="I20" i="39"/>
  <c r="L18" i="39"/>
  <c r="J17" i="39"/>
  <c r="K18" i="38"/>
  <c r="O18" i="38" s="1"/>
  <c r="J21" i="38"/>
  <c r="L20" i="38"/>
  <c r="H20" i="38"/>
  <c r="K20" i="38" s="1"/>
  <c r="O20" i="38" s="1"/>
  <c r="I21" i="38"/>
  <c r="L19" i="38"/>
  <c r="H20" i="37"/>
  <c r="K20" i="37" s="1"/>
  <c r="O20" i="37" s="1"/>
  <c r="J21" i="37"/>
  <c r="L20" i="37"/>
  <c r="I21" i="37"/>
  <c r="L19" i="37"/>
  <c r="K18" i="37"/>
  <c r="K19" i="36"/>
  <c r="O19" i="36" s="1"/>
  <c r="J22" i="36"/>
  <c r="L21" i="36"/>
  <c r="H21" i="36"/>
  <c r="K21" i="36" s="1"/>
  <c r="O21" i="36" s="1"/>
  <c r="P7" i="40" s="1"/>
  <c r="I22" i="36"/>
  <c r="L20" i="36"/>
  <c r="K20" i="35"/>
  <c r="O20" i="35" s="1"/>
  <c r="J23" i="35"/>
  <c r="L22" i="35"/>
  <c r="H22" i="35"/>
  <c r="K22" i="35" s="1"/>
  <c r="O22" i="35" s="1"/>
  <c r="P6" i="40" s="1"/>
  <c r="I23" i="35"/>
  <c r="L21" i="35"/>
  <c r="H22" i="33"/>
  <c r="K22" i="33" s="1"/>
  <c r="O22" i="33" s="1"/>
  <c r="P5" i="40" s="1"/>
  <c r="J23" i="33"/>
  <c r="L22" i="33"/>
  <c r="I23" i="33"/>
  <c r="L21" i="33"/>
  <c r="K20" i="33"/>
  <c r="H23" i="31"/>
  <c r="J24" i="31"/>
  <c r="L23" i="31"/>
  <c r="I24" i="31"/>
  <c r="L22" i="31"/>
  <c r="K21" i="31"/>
  <c r="L18" i="30"/>
  <c r="K16" i="30"/>
  <c r="O16" i="30" s="1"/>
  <c r="N3" i="40" s="1"/>
  <c r="K18" i="30"/>
  <c r="O18" i="30" s="1"/>
  <c r="P3" i="40" s="1"/>
  <c r="L16" i="30"/>
  <c r="H18" i="29"/>
  <c r="J19" i="29"/>
  <c r="L18" i="29"/>
  <c r="I19" i="29"/>
  <c r="L17" i="29"/>
  <c r="K16" i="29"/>
  <c r="H18" i="28"/>
  <c r="K18" i="28" s="1"/>
  <c r="O18" i="28" s="1"/>
  <c r="P9" i="13" s="1"/>
  <c r="I19" i="28"/>
  <c r="L17" i="28"/>
  <c r="J16" i="28"/>
  <c r="H19" i="28"/>
  <c r="H18" i="27"/>
  <c r="J19" i="27"/>
  <c r="L18" i="27"/>
  <c r="I19" i="27"/>
  <c r="L17" i="27"/>
  <c r="K16" i="27"/>
  <c r="O16" i="26"/>
  <c r="H19" i="26"/>
  <c r="K17" i="26"/>
  <c r="O17" i="26" s="1"/>
  <c r="L16" i="26"/>
  <c r="J19" i="26"/>
  <c r="L18" i="26"/>
  <c r="H18" i="25"/>
  <c r="K18" i="25" s="1"/>
  <c r="O18" i="25" s="1"/>
  <c r="I19" i="25"/>
  <c r="L17" i="25"/>
  <c r="J16" i="25"/>
  <c r="K16" i="24"/>
  <c r="O16" i="24"/>
  <c r="J19" i="24"/>
  <c r="L18" i="24"/>
  <c r="H18" i="24"/>
  <c r="K18" i="24" s="1"/>
  <c r="O18" i="24" s="1"/>
  <c r="I19" i="24"/>
  <c r="L17" i="24"/>
  <c r="H18" i="23"/>
  <c r="J19" i="23"/>
  <c r="L18" i="23"/>
  <c r="I19" i="23"/>
  <c r="L17" i="23"/>
  <c r="K16" i="23"/>
  <c r="K19" i="41" l="1"/>
  <c r="O16" i="41"/>
  <c r="O19" i="41" s="1"/>
  <c r="Q7" i="40"/>
  <c r="Q6" i="40"/>
  <c r="Q3" i="40"/>
  <c r="H20" i="39"/>
  <c r="L17" i="39"/>
  <c r="J20" i="39"/>
  <c r="L19" i="39"/>
  <c r="L20" i="39" s="1"/>
  <c r="K17" i="39"/>
  <c r="K21" i="38"/>
  <c r="H21" i="38"/>
  <c r="O21" i="38"/>
  <c r="L18" i="38"/>
  <c r="L21" i="38" s="1"/>
  <c r="L18" i="37"/>
  <c r="L21" i="37" s="1"/>
  <c r="H21" i="37"/>
  <c r="K21" i="37"/>
  <c r="O18" i="37"/>
  <c r="O21" i="37" s="1"/>
  <c r="K22" i="36"/>
  <c r="H22" i="36"/>
  <c r="O22" i="36"/>
  <c r="L19" i="36"/>
  <c r="L22" i="36" s="1"/>
  <c r="H23" i="35"/>
  <c r="O23" i="35"/>
  <c r="L20" i="35"/>
  <c r="L23" i="35" s="1"/>
  <c r="K23" i="35"/>
  <c r="L20" i="33"/>
  <c r="L23" i="33" s="1"/>
  <c r="H23" i="33"/>
  <c r="K23" i="33"/>
  <c r="O20" i="33"/>
  <c r="K23" i="31"/>
  <c r="O23" i="31" s="1"/>
  <c r="P4" i="40" s="1"/>
  <c r="L21" i="31"/>
  <c r="L24" i="31" s="1"/>
  <c r="H24" i="31"/>
  <c r="L19" i="30"/>
  <c r="K24" i="31"/>
  <c r="O21" i="31"/>
  <c r="O19" i="30"/>
  <c r="K19" i="30"/>
  <c r="K18" i="29"/>
  <c r="O18" i="29" s="1"/>
  <c r="P10" i="13" s="1"/>
  <c r="L16" i="29"/>
  <c r="L19" i="29" s="1"/>
  <c r="H19" i="29"/>
  <c r="O16" i="29"/>
  <c r="N10" i="13" s="1"/>
  <c r="L16" i="28"/>
  <c r="J19" i="28"/>
  <c r="L18" i="28"/>
  <c r="K16" i="28"/>
  <c r="L19" i="28"/>
  <c r="K18" i="27"/>
  <c r="O18" i="27" s="1"/>
  <c r="L16" i="27"/>
  <c r="L19" i="27" s="1"/>
  <c r="H19" i="27"/>
  <c r="O16" i="27"/>
  <c r="O19" i="27" s="1"/>
  <c r="O19" i="26"/>
  <c r="L19" i="26"/>
  <c r="K19" i="26"/>
  <c r="H19" i="25"/>
  <c r="L16" i="25"/>
  <c r="J19" i="25"/>
  <c r="L18" i="25"/>
  <c r="L19" i="25" s="1"/>
  <c r="K16" i="25"/>
  <c r="K19" i="24"/>
  <c r="H19" i="24"/>
  <c r="O19" i="24"/>
  <c r="L16" i="24"/>
  <c r="L19" i="24" s="1"/>
  <c r="K18" i="23"/>
  <c r="O18" i="23" s="1"/>
  <c r="L16" i="23"/>
  <c r="L19" i="23" s="1"/>
  <c r="H19" i="23"/>
  <c r="O16" i="23"/>
  <c r="P12" i="40" l="1"/>
  <c r="P12" i="13"/>
  <c r="O23" i="33"/>
  <c r="Q5" i="40"/>
  <c r="Q4" i="40"/>
  <c r="K20" i="39"/>
  <c r="O17" i="39"/>
  <c r="O20" i="39" s="1"/>
  <c r="O24" i="31"/>
  <c r="O19" i="29"/>
  <c r="K19" i="29"/>
  <c r="K19" i="28"/>
  <c r="O16" i="28"/>
  <c r="K19" i="27"/>
  <c r="K19" i="25"/>
  <c r="O16" i="25"/>
  <c r="O19" i="25" s="1"/>
  <c r="O19" i="23"/>
  <c r="K19" i="23"/>
  <c r="Q12" i="40" l="1"/>
  <c r="N12" i="40"/>
  <c r="O19" i="28"/>
  <c r="N12" i="13"/>
  <c r="Q10" i="13"/>
  <c r="C6" i="2"/>
  <c r="D6" i="2" l="1"/>
  <c r="E6" i="2"/>
  <c r="F6" i="2"/>
  <c r="Q9" i="13" l="1"/>
  <c r="N19" i="2" l="1"/>
  <c r="F19" i="2"/>
  <c r="E19" i="2"/>
  <c r="D19" i="2"/>
  <c r="M17" i="2" l="1"/>
  <c r="C17" i="2"/>
  <c r="G17" i="2" s="1"/>
  <c r="D8" i="2"/>
  <c r="C16" i="2"/>
  <c r="G16" i="2" s="1"/>
  <c r="C18" i="2"/>
  <c r="G18" i="2" s="1"/>
  <c r="C8" i="2"/>
  <c r="B17" i="2"/>
  <c r="E8" i="2"/>
  <c r="B16" i="2"/>
  <c r="M16" i="2"/>
  <c r="M18" i="2"/>
  <c r="Q7" i="13" l="1"/>
  <c r="Q8" i="13"/>
  <c r="C19" i="2"/>
  <c r="H16" i="2"/>
  <c r="G19" i="2"/>
  <c r="M19" i="2"/>
  <c r="F8" i="2"/>
  <c r="B18" i="2"/>
  <c r="I17" i="2"/>
  <c r="I16" i="2" l="1"/>
  <c r="L17" i="2" s="1"/>
  <c r="H17" i="2"/>
  <c r="K17" i="2" s="1"/>
  <c r="O17" i="2" s="1"/>
  <c r="J18" i="2"/>
  <c r="B19" i="2"/>
  <c r="I19" i="2"/>
  <c r="Q6" i="13" l="1"/>
  <c r="Q5" i="13"/>
  <c r="Q4" i="13"/>
  <c r="J16" i="2"/>
  <c r="K16" i="2" s="1"/>
  <c r="O16" i="2" s="1"/>
  <c r="H18" i="2"/>
  <c r="K18" i="2" s="1"/>
  <c r="O18" i="2" s="1"/>
  <c r="Q3" i="13" l="1"/>
  <c r="Q12" i="13" s="1"/>
  <c r="J19" i="2"/>
  <c r="L18" i="2"/>
  <c r="L16" i="2"/>
  <c r="H19" i="2"/>
  <c r="K19" i="2"/>
  <c r="O19" i="2"/>
  <c r="L19" i="2" l="1"/>
</calcChain>
</file>

<file path=xl/sharedStrings.xml><?xml version="1.0" encoding="utf-8"?>
<sst xmlns="http://schemas.openxmlformats.org/spreadsheetml/2006/main" count="755" uniqueCount="55">
  <si>
    <t>Taxable Value</t>
  </si>
  <si>
    <t>IGST</t>
  </si>
  <si>
    <t>CGST</t>
  </si>
  <si>
    <t>SGST</t>
  </si>
  <si>
    <t>Outward Taxable Supplies other than Exports</t>
  </si>
  <si>
    <t>Fresh Advances Received</t>
  </si>
  <si>
    <t>Earlier Advances Adjusted</t>
  </si>
  <si>
    <t>Outward Taxable Supplies - Exports</t>
  </si>
  <si>
    <t>RCM Tax Payable</t>
  </si>
  <si>
    <t>Total Tax Payable</t>
  </si>
  <si>
    <t>Total ITC</t>
  </si>
  <si>
    <t>Paid through</t>
  </si>
  <si>
    <t>Output Tax</t>
  </si>
  <si>
    <t>ITC</t>
  </si>
  <si>
    <t>ITC - C/F</t>
  </si>
  <si>
    <t>Transition ITC</t>
  </si>
  <si>
    <t>Cash Payable RCM</t>
  </si>
  <si>
    <t>Balance in Cash Ledger</t>
  </si>
  <si>
    <t>Total</t>
  </si>
  <si>
    <t>FCM Tax Payable</t>
  </si>
  <si>
    <t>Cash Payable FCM</t>
  </si>
  <si>
    <t>ITC Balance C/F</t>
  </si>
  <si>
    <t>RCM Tax Creditable</t>
  </si>
  <si>
    <t>ITC - for earlier months</t>
  </si>
  <si>
    <t>July</t>
  </si>
  <si>
    <t>Aug</t>
  </si>
  <si>
    <t>Sept</t>
  </si>
  <si>
    <t>Oct</t>
  </si>
  <si>
    <t>Nov</t>
  </si>
  <si>
    <t>ITC for the month</t>
  </si>
  <si>
    <t>Tax Liability for the month</t>
  </si>
  <si>
    <t>Dec</t>
  </si>
  <si>
    <t>Jan</t>
  </si>
  <si>
    <t>Feb</t>
  </si>
  <si>
    <t>Nil</t>
  </si>
  <si>
    <t>Mar</t>
  </si>
  <si>
    <t>Adjustment from Jul</t>
  </si>
  <si>
    <t>Jul</t>
  </si>
  <si>
    <t>??</t>
  </si>
  <si>
    <t>Balance Adjustment c/f to Sept</t>
  </si>
  <si>
    <t>Adjustment c/f to Oct</t>
  </si>
  <si>
    <t>Adjustment c/f to Nov</t>
  </si>
  <si>
    <t>Adjustment c/f to Dec</t>
  </si>
  <si>
    <t>Adjustment c/f to Jan</t>
  </si>
  <si>
    <t>Adjustment c/f to Feb</t>
  </si>
  <si>
    <t>Adjustment c/f to Sept</t>
  </si>
  <si>
    <t>Correct Tax Liabilties</t>
  </si>
  <si>
    <t>(Correct) Debits possible in Credit Ledger</t>
  </si>
  <si>
    <t>(Correct) Debits required from Cash Ledger</t>
  </si>
  <si>
    <t>Adjusted Tax Liabilties</t>
  </si>
  <si>
    <t>(Adjusted) Debits possible in Credit Ledger</t>
  </si>
  <si>
    <t>(Adjusted) Debits required from Cash Ledger</t>
  </si>
  <si>
    <t>Correct Credits available</t>
  </si>
  <si>
    <t>Adjusted Credits available</t>
  </si>
  <si>
    <t>www.taxguru.in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</si>
</sst>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165" fontId="2" fillId="0" borderId="2" xfId="1" applyNumberFormat="1" applyFont="1" applyBorder="1"/>
    <xf numFmtId="165" fontId="0" fillId="0" borderId="0" xfId="1" applyNumberFormat="1" applyFont="1"/>
    <xf numFmtId="165" fontId="0" fillId="0" borderId="8" xfId="1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2" fillId="0" borderId="8" xfId="1" applyNumberFormat="1" applyFont="1" applyBorder="1" applyAlignment="1">
      <alignment wrapText="1"/>
    </xf>
    <xf numFmtId="165" fontId="2" fillId="0" borderId="8" xfId="1" applyNumberFormat="1" applyFont="1" applyBorder="1" applyAlignment="1">
      <alignment horizontal="center" vertical="center" wrapText="1"/>
    </xf>
    <xf numFmtId="165" fontId="2" fillId="2" borderId="8" xfId="1" applyNumberFormat="1" applyFont="1" applyFill="1" applyBorder="1" applyAlignment="1">
      <alignment horizontal="center" vertical="center" wrapText="1"/>
    </xf>
    <xf numFmtId="165" fontId="0" fillId="2" borderId="8" xfId="1" applyNumberFormat="1" applyFont="1" applyFill="1" applyBorder="1" applyAlignment="1">
      <alignment wrapText="1"/>
    </xf>
    <xf numFmtId="165" fontId="2" fillId="0" borderId="1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0" xfId="1" applyNumberFormat="1" applyFont="1"/>
    <xf numFmtId="165" fontId="0" fillId="0" borderId="4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/>
    <xf numFmtId="165" fontId="0" fillId="0" borderId="16" xfId="1" applyNumberFormat="1" applyFont="1" applyFill="1" applyBorder="1" applyAlignment="1">
      <alignment horizontal="center" vertical="center"/>
    </xf>
    <xf numFmtId="165" fontId="0" fillId="0" borderId="17" xfId="1" applyNumberFormat="1" applyFont="1" applyFill="1" applyBorder="1" applyAlignment="1">
      <alignment horizontal="center" vertical="center" wrapText="1"/>
    </xf>
    <xf numFmtId="165" fontId="0" fillId="0" borderId="18" xfId="1" applyNumberFormat="1" applyFont="1" applyFill="1" applyBorder="1" applyAlignment="1">
      <alignment horizontal="center" vertical="center" wrapText="1"/>
    </xf>
    <xf numFmtId="165" fontId="0" fillId="0" borderId="7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/>
    <xf numFmtId="165" fontId="0" fillId="0" borderId="8" xfId="1" applyNumberFormat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center" vertical="center" wrapText="1"/>
    </xf>
    <xf numFmtId="165" fontId="2" fillId="0" borderId="10" xfId="1" applyNumberFormat="1" applyFont="1" applyFill="1" applyBorder="1"/>
    <xf numFmtId="165" fontId="0" fillId="0" borderId="10" xfId="1" applyNumberFormat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center" vertical="center" wrapText="1"/>
    </xf>
    <xf numFmtId="165" fontId="0" fillId="3" borderId="4" xfId="1" applyNumberFormat="1" applyFont="1" applyFill="1" applyBorder="1" applyAlignment="1">
      <alignment horizontal="center" vertical="center"/>
    </xf>
    <xf numFmtId="165" fontId="2" fillId="3" borderId="5" xfId="1" applyNumberFormat="1" applyFont="1" applyFill="1" applyBorder="1"/>
    <xf numFmtId="165" fontId="0" fillId="3" borderId="5" xfId="1" applyNumberFormat="1" applyFont="1" applyFill="1" applyBorder="1" applyAlignment="1">
      <alignment horizontal="center" vertical="center" wrapText="1"/>
    </xf>
    <xf numFmtId="165" fontId="0" fillId="3" borderId="6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center" vertical="center"/>
    </xf>
    <xf numFmtId="165" fontId="2" fillId="3" borderId="8" xfId="1" applyNumberFormat="1" applyFont="1" applyFill="1" applyBorder="1"/>
    <xf numFmtId="165" fontId="0" fillId="3" borderId="8" xfId="1" applyNumberFormat="1" applyFont="1" applyFill="1" applyBorder="1" applyAlignment="1">
      <alignment horizontal="center" vertical="center" wrapText="1"/>
    </xf>
    <xf numFmtId="165" fontId="0" fillId="3" borderId="9" xfId="1" applyNumberFormat="1" applyFont="1" applyFill="1" applyBorder="1" applyAlignment="1">
      <alignment horizontal="center" vertical="center" wrapText="1"/>
    </xf>
    <xf numFmtId="9" fontId="0" fillId="0" borderId="0" xfId="2" applyFont="1"/>
    <xf numFmtId="165" fontId="0" fillId="0" borderId="8" xfId="1" applyNumberFormat="1" applyFont="1" applyBorder="1"/>
    <xf numFmtId="0" fontId="0" fillId="0" borderId="7" xfId="0" applyBorder="1"/>
    <xf numFmtId="165" fontId="0" fillId="0" borderId="9" xfId="1" applyNumberFormat="1" applyFont="1" applyBorder="1"/>
    <xf numFmtId="0" fontId="0" fillId="0" borderId="19" xfId="0" applyBorder="1" applyAlignment="1">
      <alignment horizontal="right"/>
    </xf>
    <xf numFmtId="165" fontId="0" fillId="0" borderId="10" xfId="1" applyNumberFormat="1" applyFont="1" applyBorder="1"/>
    <xf numFmtId="165" fontId="0" fillId="0" borderId="11" xfId="1" applyNumberFormat="1" applyFon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/>
    <xf numFmtId="165" fontId="0" fillId="0" borderId="0" xfId="0" applyNumberFormat="1"/>
    <xf numFmtId="15" fontId="0" fillId="0" borderId="0" xfId="0" applyNumberFormat="1"/>
    <xf numFmtId="165" fontId="0" fillId="0" borderId="12" xfId="1" applyNumberFormat="1" applyFont="1" applyBorder="1"/>
    <xf numFmtId="165" fontId="2" fillId="3" borderId="10" xfId="1" applyNumberFormat="1" applyFont="1" applyFill="1" applyBorder="1"/>
    <xf numFmtId="165" fontId="0" fillId="3" borderId="10" xfId="1" applyNumberFormat="1" applyFont="1" applyFill="1" applyBorder="1" applyAlignment="1">
      <alignment horizontal="center" vertical="center" wrapText="1"/>
    </xf>
    <xf numFmtId="165" fontId="0" fillId="3" borderId="11" xfId="1" applyNumberFormat="1" applyFont="1" applyFill="1" applyBorder="1" applyAlignment="1">
      <alignment horizontal="center" vertical="center" wrapText="1"/>
    </xf>
    <xf numFmtId="165" fontId="0" fillId="0" borderId="5" xfId="1" applyNumberFormat="1" applyFont="1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/>
    <xf numFmtId="165" fontId="0" fillId="2" borderId="16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/>
    <xf numFmtId="165" fontId="0" fillId="2" borderId="17" xfId="1" applyNumberFormat="1" applyFont="1" applyFill="1" applyBorder="1" applyAlignment="1">
      <alignment horizontal="center" vertical="center" wrapText="1"/>
    </xf>
    <xf numFmtId="165" fontId="0" fillId="2" borderId="18" xfId="1" applyNumberFormat="1" applyFont="1" applyFill="1" applyBorder="1" applyAlignment="1">
      <alignment horizontal="center" vertical="center" wrapText="1"/>
    </xf>
    <xf numFmtId="165" fontId="2" fillId="2" borderId="17" xfId="1" applyNumberFormat="1" applyFont="1" applyFill="1" applyBorder="1"/>
    <xf numFmtId="0" fontId="0" fillId="0" borderId="20" xfId="0" applyBorder="1"/>
    <xf numFmtId="165" fontId="3" fillId="0" borderId="0" xfId="1" applyNumberFormat="1" applyFont="1"/>
    <xf numFmtId="0" fontId="3" fillId="0" borderId="0" xfId="0" applyFont="1"/>
    <xf numFmtId="0" fontId="0" fillId="0" borderId="19" xfId="0" applyBorder="1"/>
    <xf numFmtId="0" fontId="0" fillId="0" borderId="16" xfId="0" applyBorder="1"/>
    <xf numFmtId="165" fontId="0" fillId="0" borderId="17" xfId="1" applyNumberFormat="1" applyFont="1" applyBorder="1"/>
    <xf numFmtId="165" fontId="0" fillId="0" borderId="18" xfId="1" applyNumberFormat="1" applyFont="1" applyBorder="1"/>
    <xf numFmtId="165" fontId="2" fillId="0" borderId="13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axguru.in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taxguru.in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taxguru.in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taxguru.in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taxguru.in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taxguru.in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taxguru.in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taxguru.in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taxguru.in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taxguru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axguru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axguru.in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axguru.in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axguru.in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axguru.in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axguru.in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9"/>
  <sheetViews>
    <sheetView topLeftCell="A10" zoomScale="90" zoomScaleNormal="90" workbookViewId="0">
      <selection activeCell="A21" sqref="A21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7" width="11.7109375" style="2" customWidth="1"/>
    <col min="8" max="11" width="12.5703125" style="2" customWidth="1"/>
    <col min="12" max="12" width="11.7109375" style="2" customWidth="1"/>
    <col min="13" max="15" width="13.140625" style="2" customWidth="1"/>
    <col min="16" max="16" width="13.140625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50"/>
      <c r="J1" s="50"/>
      <c r="K1" s="50"/>
      <c r="L1" s="50"/>
      <c r="N1" s="50"/>
      <c r="O1" s="50"/>
      <c r="P1" s="50"/>
      <c r="Q1" s="50"/>
    </row>
    <row r="2" spans="1:17" ht="15.75" thickBot="1" x14ac:dyDescent="0.3">
      <c r="A2" s="25"/>
      <c r="B2" s="26" t="s">
        <v>4</v>
      </c>
      <c r="C2" s="27">
        <v>42528618.850000001</v>
      </c>
      <c r="D2" s="27">
        <v>125669.7</v>
      </c>
      <c r="E2" s="27">
        <v>5626917</v>
      </c>
      <c r="F2" s="28">
        <v>5626917</v>
      </c>
      <c r="G2" s="33"/>
      <c r="H2" s="57">
        <v>41830453</v>
      </c>
      <c r="I2" s="57">
        <v>11253832</v>
      </c>
      <c r="J2" s="57">
        <v>5626916</v>
      </c>
      <c r="K2" s="57">
        <v>5626916</v>
      </c>
      <c r="L2" s="57"/>
      <c r="M2" s="57">
        <f>C2-H2</f>
        <v>698165.85000000149</v>
      </c>
      <c r="N2" s="57">
        <f t="shared" ref="N2:P2" si="0">D2-I2</f>
        <v>-11128162.300000001</v>
      </c>
      <c r="O2" s="57">
        <f t="shared" si="0"/>
        <v>1</v>
      </c>
      <c r="P2" s="57">
        <f t="shared" si="0"/>
        <v>1</v>
      </c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  <c r="H3" s="57"/>
      <c r="I3" s="57"/>
      <c r="J3" s="57"/>
      <c r="K3" s="57"/>
      <c r="L3" s="57"/>
      <c r="M3" s="57"/>
      <c r="N3" s="57"/>
      <c r="O3" s="57"/>
      <c r="P3" s="58"/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  <c r="H4" s="57"/>
      <c r="I4" s="57"/>
      <c r="J4" s="57"/>
      <c r="K4" s="57"/>
      <c r="L4" s="57"/>
      <c r="M4" s="57"/>
      <c r="N4" s="57"/>
      <c r="O4" s="57"/>
      <c r="P4" s="58"/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  <c r="H5" s="57"/>
      <c r="I5" s="57"/>
      <c r="J5" s="57"/>
      <c r="K5" s="57"/>
      <c r="L5" s="57"/>
      <c r="M5" s="57"/>
      <c r="N5" s="57"/>
      <c r="O5" s="57"/>
      <c r="P5" s="58"/>
    </row>
    <row r="6" spans="1:17" x14ac:dyDescent="0.25">
      <c r="A6" s="29"/>
      <c r="B6" s="30" t="s">
        <v>19</v>
      </c>
      <c r="C6" s="31">
        <f>SUM(C2:C5)</f>
        <v>42528618.850000001</v>
      </c>
      <c r="D6" s="31">
        <f t="shared" ref="D6:F6" si="1">SUM(D2:D5)</f>
        <v>125669.7</v>
      </c>
      <c r="E6" s="31">
        <f t="shared" si="1"/>
        <v>5626917</v>
      </c>
      <c r="F6" s="32">
        <f t="shared" si="1"/>
        <v>5626917</v>
      </c>
      <c r="H6" s="57"/>
      <c r="I6" s="57"/>
      <c r="J6" s="57"/>
      <c r="K6" s="57"/>
      <c r="L6" s="57"/>
      <c r="M6" s="57"/>
      <c r="N6" s="57"/>
      <c r="O6" s="57"/>
      <c r="P6" s="57"/>
      <c r="Q6" s="2"/>
    </row>
    <row r="7" spans="1:17" x14ac:dyDescent="0.25">
      <c r="A7" s="18"/>
      <c r="B7" s="19" t="s">
        <v>8</v>
      </c>
      <c r="C7" s="20">
        <v>101222.18</v>
      </c>
      <c r="D7" s="20">
        <v>80</v>
      </c>
      <c r="E7" s="20">
        <v>5287</v>
      </c>
      <c r="F7" s="21">
        <v>5287</v>
      </c>
      <c r="H7" s="57">
        <v>0</v>
      </c>
      <c r="I7" s="57">
        <v>0</v>
      </c>
      <c r="J7" s="57">
        <v>0</v>
      </c>
      <c r="K7" s="57">
        <v>0</v>
      </c>
      <c r="L7" s="57"/>
      <c r="M7" s="57">
        <f t="shared" ref="M7:N7" si="2">C7-H7</f>
        <v>101222.18</v>
      </c>
      <c r="N7" s="57">
        <f t="shared" si="2"/>
        <v>80</v>
      </c>
      <c r="O7" s="57">
        <f t="shared" ref="O7" si="3">E7-J7</f>
        <v>5287</v>
      </c>
      <c r="P7" s="57">
        <f t="shared" ref="P7" si="4">F7-K7</f>
        <v>5287</v>
      </c>
      <c r="Q7" s="2"/>
    </row>
    <row r="8" spans="1:17" ht="15.75" thickBot="1" x14ac:dyDescent="0.3">
      <c r="A8" s="29"/>
      <c r="B8" s="45" t="s">
        <v>9</v>
      </c>
      <c r="C8" s="46">
        <f>SUM(C6:C7)</f>
        <v>42629841.030000001</v>
      </c>
      <c r="D8" s="46">
        <f>SUM(D6:D7)</f>
        <v>125749.7</v>
      </c>
      <c r="E8" s="46">
        <f>SUM(E6:E7)</f>
        <v>5632204</v>
      </c>
      <c r="F8" s="47">
        <f>SUM(F6:F7)</f>
        <v>5632204</v>
      </c>
      <c r="H8" s="57"/>
      <c r="I8" s="57"/>
      <c r="J8" s="57"/>
      <c r="K8" s="57"/>
      <c r="L8" s="57"/>
      <c r="M8" s="57"/>
      <c r="N8" s="57"/>
      <c r="O8" s="57"/>
      <c r="P8" s="58"/>
    </row>
    <row r="9" spans="1:17" x14ac:dyDescent="0.25">
      <c r="A9" s="13"/>
      <c r="B9" s="14" t="s">
        <v>29</v>
      </c>
      <c r="C9" s="48">
        <v>46667190.939999998</v>
      </c>
      <c r="D9" s="48">
        <v>658173.5</v>
      </c>
      <c r="E9" s="48">
        <v>3933777</v>
      </c>
      <c r="F9" s="49">
        <v>3933777</v>
      </c>
      <c r="H9" s="57"/>
      <c r="I9" s="57">
        <v>8584408</v>
      </c>
      <c r="J9" s="57">
        <v>4620222</v>
      </c>
      <c r="K9" s="57">
        <v>3964186</v>
      </c>
      <c r="L9" s="57"/>
      <c r="M9" s="57"/>
      <c r="N9" s="57">
        <f t="shared" ref="N9" si="5">D9-I9</f>
        <v>-7926234.5</v>
      </c>
      <c r="O9" s="57">
        <f t="shared" ref="O9" si="6">E9-J9</f>
        <v>-686445</v>
      </c>
      <c r="P9" s="57">
        <f t="shared" ref="P9" si="7">F9-K9</f>
        <v>-30409</v>
      </c>
      <c r="Q9" s="2"/>
    </row>
    <row r="10" spans="1:17" x14ac:dyDescent="0.25">
      <c r="A10" s="29"/>
      <c r="B10" s="30" t="s">
        <v>22</v>
      </c>
      <c r="C10" s="31">
        <f>C7</f>
        <v>101222.18</v>
      </c>
      <c r="D10" s="31">
        <f t="shared" ref="D10:F10" si="8">D7</f>
        <v>80</v>
      </c>
      <c r="E10" s="31">
        <f t="shared" si="8"/>
        <v>5287</v>
      </c>
      <c r="F10" s="32">
        <f t="shared" si="8"/>
        <v>5287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46768413.119999997</v>
      </c>
      <c r="D11" s="23">
        <f t="shared" ref="D11:F11" si="9">SUM(D9:D10)</f>
        <v>658253.5</v>
      </c>
      <c r="E11" s="23">
        <f t="shared" si="9"/>
        <v>3939064</v>
      </c>
      <c r="F11" s="24">
        <f t="shared" si="9"/>
        <v>3939064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125669.7</v>
      </c>
      <c r="C16" s="3">
        <f>D11</f>
        <v>658253.5</v>
      </c>
      <c r="D16" s="3">
        <v>0</v>
      </c>
      <c r="E16" s="3">
        <v>0</v>
      </c>
      <c r="F16" s="3">
        <v>0</v>
      </c>
      <c r="G16" s="3">
        <f>SUM(C16:F16)</f>
        <v>658253.5</v>
      </c>
      <c r="H16" s="3">
        <f>MIN(B16,G16)</f>
        <v>125669.7</v>
      </c>
      <c r="I16" s="3">
        <f>MIN((G17-I17),(B16-H16))</f>
        <v>0</v>
      </c>
      <c r="J16" s="3">
        <f>MIN((G18-J18),(B16-H16-I16))</f>
        <v>0</v>
      </c>
      <c r="K16" s="3">
        <f>B16-SUM(H16:J16)</f>
        <v>0</v>
      </c>
      <c r="L16" s="3">
        <f>G16-SUM(H16:H18)</f>
        <v>0</v>
      </c>
      <c r="M16" s="3">
        <f>D7</f>
        <v>80</v>
      </c>
      <c r="N16" s="3">
        <v>0</v>
      </c>
      <c r="O16" s="8">
        <f>K16+M16-N16</f>
        <v>80</v>
      </c>
    </row>
    <row r="17" spans="1:15" ht="15" customHeight="1" x14ac:dyDescent="0.25">
      <c r="A17" s="5" t="s">
        <v>2</v>
      </c>
      <c r="B17" s="3">
        <f>E6</f>
        <v>5626917</v>
      </c>
      <c r="C17" s="3">
        <f>E11</f>
        <v>3939064</v>
      </c>
      <c r="D17" s="3">
        <v>0</v>
      </c>
      <c r="E17" s="3">
        <v>0</v>
      </c>
      <c r="F17" s="3">
        <v>0</v>
      </c>
      <c r="G17" s="3">
        <f>SUM(C17:F17)</f>
        <v>3939064</v>
      </c>
      <c r="H17" s="3">
        <f>MIN((G16-H16),(B17-I17))</f>
        <v>532583.80000000005</v>
      </c>
      <c r="I17" s="3">
        <f>MIN(B17,G17)</f>
        <v>3939064</v>
      </c>
      <c r="J17" s="3"/>
      <c r="K17" s="3">
        <f>B17-SUM(H17:J17)</f>
        <v>1155269.2000000002</v>
      </c>
      <c r="L17" s="3">
        <f>G17-SUM(I16:I18)</f>
        <v>0</v>
      </c>
      <c r="M17" s="3">
        <f>E7</f>
        <v>5287</v>
      </c>
      <c r="N17" s="3">
        <v>0</v>
      </c>
      <c r="O17" s="8">
        <f>K17+M17-N17</f>
        <v>1160556.2000000002</v>
      </c>
    </row>
    <row r="18" spans="1:15" ht="15" customHeight="1" x14ac:dyDescent="0.25">
      <c r="A18" s="5" t="s">
        <v>3</v>
      </c>
      <c r="B18" s="3">
        <f>F6</f>
        <v>5626917</v>
      </c>
      <c r="C18" s="3">
        <f>F11</f>
        <v>3939064</v>
      </c>
      <c r="D18" s="3">
        <v>0</v>
      </c>
      <c r="E18" s="3">
        <v>0</v>
      </c>
      <c r="F18" s="3">
        <v>0</v>
      </c>
      <c r="G18" s="3">
        <f>SUM(C18:F18)</f>
        <v>3939064</v>
      </c>
      <c r="H18" s="3">
        <f>MIN((G16-H16-H17),(B18-J18))</f>
        <v>0</v>
      </c>
      <c r="I18" s="3"/>
      <c r="J18" s="3">
        <f>MIN(B18,G18)</f>
        <v>3939064</v>
      </c>
      <c r="K18" s="3">
        <f>B18-SUM(H18:J18)</f>
        <v>1687853</v>
      </c>
      <c r="L18" s="3">
        <f>G18-SUM(J16:J18)</f>
        <v>0</v>
      </c>
      <c r="M18" s="3">
        <f>F7</f>
        <v>5287</v>
      </c>
      <c r="N18" s="3">
        <v>0</v>
      </c>
      <c r="O18" s="8">
        <f>K18+M18-N18</f>
        <v>1693140</v>
      </c>
    </row>
    <row r="19" spans="1:15" x14ac:dyDescent="0.25">
      <c r="A19" s="5" t="s">
        <v>18</v>
      </c>
      <c r="B19" s="3">
        <f t="shared" ref="B19:G19" si="10">SUM(B16:B18)</f>
        <v>11379503.699999999</v>
      </c>
      <c r="C19" s="3">
        <f t="shared" si="10"/>
        <v>8536381.5</v>
      </c>
      <c r="D19" s="3">
        <f t="shared" si="10"/>
        <v>0</v>
      </c>
      <c r="E19" s="3">
        <f t="shared" si="10"/>
        <v>0</v>
      </c>
      <c r="F19" s="3">
        <f t="shared" si="10"/>
        <v>0</v>
      </c>
      <c r="G19" s="3">
        <f t="shared" si="10"/>
        <v>8536381.5</v>
      </c>
      <c r="H19" s="3">
        <f t="shared" ref="H19:O19" si="11">SUM(H16:H18)</f>
        <v>658253.5</v>
      </c>
      <c r="I19" s="3">
        <f t="shared" si="11"/>
        <v>3939064</v>
      </c>
      <c r="J19" s="3">
        <f t="shared" si="11"/>
        <v>3939064</v>
      </c>
      <c r="K19" s="3">
        <f t="shared" si="11"/>
        <v>2843122.2</v>
      </c>
      <c r="L19" s="3">
        <f t="shared" si="11"/>
        <v>0</v>
      </c>
      <c r="M19" s="3">
        <f t="shared" si="11"/>
        <v>10654</v>
      </c>
      <c r="N19" s="3">
        <f t="shared" si="11"/>
        <v>0</v>
      </c>
      <c r="O19" s="8">
        <f t="shared" si="11"/>
        <v>2853776.2</v>
      </c>
    </row>
  </sheetData>
  <mergeCells count="1">
    <mergeCell ref="H14:K1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4"/>
  <sheetViews>
    <sheetView view="pageLayout" topLeftCell="A13" zoomScaleNormal="100" workbookViewId="0">
      <selection activeCell="A34" sqref="A34"/>
    </sheetView>
  </sheetViews>
  <sheetFormatPr defaultRowHeight="15" x14ac:dyDescent="0.25"/>
  <cols>
    <col min="1" max="17" width="12.85546875" customWidth="1"/>
    <col min="18" max="18" width="12.7109375" customWidth="1"/>
  </cols>
  <sheetData>
    <row r="1" spans="1:18" ht="15.75" thickBot="1" x14ac:dyDescent="0.3">
      <c r="A1" s="67" t="s">
        <v>46</v>
      </c>
      <c r="B1" s="68"/>
      <c r="C1" s="68"/>
      <c r="D1" s="68"/>
      <c r="E1" s="69"/>
      <c r="G1" s="67" t="s">
        <v>47</v>
      </c>
      <c r="H1" s="68"/>
      <c r="I1" s="68"/>
      <c r="J1" s="68"/>
      <c r="K1" s="69"/>
      <c r="M1" s="67" t="s">
        <v>48</v>
      </c>
      <c r="N1" s="68"/>
      <c r="O1" s="68"/>
      <c r="P1" s="68"/>
      <c r="Q1" s="69"/>
    </row>
    <row r="2" spans="1:18" x14ac:dyDescent="0.25">
      <c r="A2" s="60"/>
      <c r="B2" s="61" t="s">
        <v>1</v>
      </c>
      <c r="C2" s="61" t="s">
        <v>2</v>
      </c>
      <c r="D2" s="61" t="s">
        <v>3</v>
      </c>
      <c r="E2" s="62" t="s">
        <v>18</v>
      </c>
      <c r="G2" s="60"/>
      <c r="H2" s="61" t="s">
        <v>1</v>
      </c>
      <c r="I2" s="61" t="s">
        <v>2</v>
      </c>
      <c r="J2" s="61" t="s">
        <v>3</v>
      </c>
      <c r="K2" s="62" t="s">
        <v>18</v>
      </c>
      <c r="M2" s="60"/>
      <c r="N2" s="61" t="s">
        <v>1</v>
      </c>
      <c r="O2" s="61" t="s">
        <v>2</v>
      </c>
      <c r="P2" s="61" t="s">
        <v>3</v>
      </c>
      <c r="Q2" s="62" t="s">
        <v>18</v>
      </c>
    </row>
    <row r="3" spans="1:18" x14ac:dyDescent="0.25">
      <c r="A3" s="35" t="s">
        <v>24</v>
      </c>
      <c r="B3" s="34">
        <f>'GSTR 3B-Jul'!B16+'GSTR 3B-Jul'!M16</f>
        <v>125749.7</v>
      </c>
      <c r="C3" s="34">
        <f>'GSTR 3B-Jul'!B17+'GSTR 3B-Jul'!M17</f>
        <v>5632204</v>
      </c>
      <c r="D3" s="34">
        <f>'GSTR 3B-Jul'!B18+'GSTR 3B-Jul'!M18</f>
        <v>5632204</v>
      </c>
      <c r="E3" s="36">
        <f t="shared" ref="E3:E10" si="0">SUM(B3:D3)</f>
        <v>11390157.699999999</v>
      </c>
      <c r="F3" s="42"/>
      <c r="G3" s="35" t="s">
        <v>24</v>
      </c>
      <c r="H3" s="34">
        <f>SUM('GSTR 3B-Jul'!H16:J16)</f>
        <v>125669.7</v>
      </c>
      <c r="I3" s="34">
        <f>SUM('GSTR 3B-Jul'!H17:J17)</f>
        <v>4471647.8</v>
      </c>
      <c r="J3" s="34">
        <f>SUM('GSTR 3B-Jul'!H18:J18)</f>
        <v>3939064</v>
      </c>
      <c r="K3" s="36">
        <f t="shared" ref="K3:K10" si="1">SUM(H3:J3)</f>
        <v>8536381.5</v>
      </c>
      <c r="L3" s="42"/>
      <c r="M3" s="35" t="s">
        <v>24</v>
      </c>
      <c r="N3" s="34">
        <f>'GSTR 3B-Jul'!O16</f>
        <v>80</v>
      </c>
      <c r="O3" s="34">
        <f>'GSTR 3B-Jul'!O17</f>
        <v>1160556.2000000002</v>
      </c>
      <c r="P3" s="34">
        <f>'GSTR 3B-Jul'!O18</f>
        <v>1693140</v>
      </c>
      <c r="Q3" s="36">
        <f t="shared" ref="Q3:Q10" si="2">SUM(N3:P3)</f>
        <v>2853776.2</v>
      </c>
    </row>
    <row r="4" spans="1:18" x14ac:dyDescent="0.25">
      <c r="A4" s="35" t="s">
        <v>25</v>
      </c>
      <c r="B4" s="34">
        <f>'GSTR 3B-Aug'!B16+'GSTR 3B-Aug'!M16</f>
        <v>1180416</v>
      </c>
      <c r="C4" s="34">
        <f>'GSTR 3B-Aug'!B17+'GSTR 3B-Aug'!M17</f>
        <v>6598106.7199999997</v>
      </c>
      <c r="D4" s="34">
        <f>'GSTR 3B-Aug'!B18+'GSTR 3B-Aug'!M18</f>
        <v>6598106.7199999997</v>
      </c>
      <c r="E4" s="36">
        <f t="shared" si="0"/>
        <v>14376629.439999999</v>
      </c>
      <c r="G4" s="35" t="s">
        <v>25</v>
      </c>
      <c r="H4" s="34">
        <f>SUM('GSTR 3B-Aug'!H16:J16)</f>
        <v>1174840</v>
      </c>
      <c r="I4" s="34">
        <f>SUM('GSTR 3B-Aug'!H17:J17)</f>
        <v>5051259.45</v>
      </c>
      <c r="J4" s="34">
        <f>SUM('GSTR 3B-Aug'!H18:J18)</f>
        <v>3931595</v>
      </c>
      <c r="K4" s="36">
        <f t="shared" si="1"/>
        <v>10157694.449999999</v>
      </c>
      <c r="M4" s="35" t="s">
        <v>25</v>
      </c>
      <c r="N4" s="34">
        <f>'GSTR 3B-Aug'!O16</f>
        <v>5576</v>
      </c>
      <c r="O4" s="34">
        <f>'GSTR 3B-Aug'!O17</f>
        <v>1546847.2699999996</v>
      </c>
      <c r="P4" s="34">
        <f>'GSTR 3B-Aug'!O18</f>
        <v>2666511.7199999997</v>
      </c>
      <c r="Q4" s="36">
        <f t="shared" si="2"/>
        <v>4218934.9899999993</v>
      </c>
      <c r="R4" s="42"/>
    </row>
    <row r="5" spans="1:18" x14ac:dyDescent="0.25">
      <c r="A5" s="35" t="s">
        <v>26</v>
      </c>
      <c r="B5" s="34">
        <f>'GSTR 3B-Sept'!B16+'GSTR 3B-Sept'!M16</f>
        <v>22731.68</v>
      </c>
      <c r="C5" s="34">
        <f>'GSTR 3B-Sept'!B17+'GSTR 3B-Sept'!M17</f>
        <v>6721773</v>
      </c>
      <c r="D5" s="34">
        <f>'GSTR 3B-Sept'!B18+'GSTR 3B-Sept'!M18</f>
        <v>6721773</v>
      </c>
      <c r="E5" s="36">
        <f t="shared" si="0"/>
        <v>13466277.68</v>
      </c>
      <c r="G5" s="35" t="s">
        <v>26</v>
      </c>
      <c r="H5" s="34">
        <f>SUM('GSTR 3B-Sept'!H16:J16)</f>
        <v>20398.68</v>
      </c>
      <c r="I5" s="34">
        <f>SUM('GSTR 3B-Sept'!H17:J17)</f>
        <v>4957750.88</v>
      </c>
      <c r="J5" s="34">
        <f>SUM('GSTR 3B-Sept'!H18:J18)</f>
        <v>2612622</v>
      </c>
      <c r="K5" s="36">
        <f t="shared" si="1"/>
        <v>7590771.5599999996</v>
      </c>
      <c r="M5" s="35" t="s">
        <v>26</v>
      </c>
      <c r="N5" s="34">
        <f>'GSTR 3B-Sept'!O16</f>
        <v>2333</v>
      </c>
      <c r="O5" s="34">
        <f>'GSTR 3B-Sept'!O17</f>
        <v>1764022.12</v>
      </c>
      <c r="P5" s="34">
        <f>'GSTR 3B-Sept'!O18</f>
        <v>4109151</v>
      </c>
      <c r="Q5" s="36">
        <f t="shared" si="2"/>
        <v>5875506.1200000001</v>
      </c>
    </row>
    <row r="6" spans="1:18" x14ac:dyDescent="0.25">
      <c r="A6" s="35" t="s">
        <v>27</v>
      </c>
      <c r="B6" s="34">
        <f>'GSTR 3B-Oct'!B16+'GSTR 3B-Oct'!M16</f>
        <v>22080.799999999999</v>
      </c>
      <c r="C6" s="34">
        <f>'GSTR 3B-Oct'!B17+'GSTR 3B-Oct'!M17</f>
        <v>5658760</v>
      </c>
      <c r="D6" s="34">
        <f>'GSTR 3B-Oct'!B18+'GSTR 3B-Oct'!M18</f>
        <v>5658760</v>
      </c>
      <c r="E6" s="36">
        <f t="shared" si="0"/>
        <v>11339600.800000001</v>
      </c>
      <c r="G6" s="35" t="s">
        <v>27</v>
      </c>
      <c r="H6" s="34">
        <f>SUM('GSTR 3B-Oct'!H16:J16)</f>
        <v>18955.8</v>
      </c>
      <c r="I6" s="34">
        <f>SUM('GSTR 3B-Oct'!H17:J17)</f>
        <v>5650453</v>
      </c>
      <c r="J6" s="34">
        <f>SUM('GSTR 3B-Oct'!H18:J18)</f>
        <v>3142708.24</v>
      </c>
      <c r="K6" s="36">
        <f t="shared" si="1"/>
        <v>8812117.0399999991</v>
      </c>
      <c r="M6" s="35" t="s">
        <v>27</v>
      </c>
      <c r="N6" s="34">
        <f>'GSTR 3B-Oct'!O16</f>
        <v>3125</v>
      </c>
      <c r="O6" s="34">
        <f>'GSTR 3B-Oct'!O17</f>
        <v>8307</v>
      </c>
      <c r="P6" s="34">
        <f>'GSTR 3B-Oct'!O18</f>
        <v>2516051.7599999998</v>
      </c>
      <c r="Q6" s="36">
        <f t="shared" si="2"/>
        <v>2527483.7599999998</v>
      </c>
    </row>
    <row r="7" spans="1:18" x14ac:dyDescent="0.25">
      <c r="A7" s="35" t="s">
        <v>28</v>
      </c>
      <c r="B7" s="34">
        <f>'GSTR 3B-Nov'!B16+'GSTR 3B-Nov'!M16</f>
        <v>1731430.29</v>
      </c>
      <c r="C7" s="34">
        <f>'GSTR 3B-Nov'!B17+'GSTR 3B-Nov'!M17</f>
        <v>7333042</v>
      </c>
      <c r="D7" s="34">
        <f>'GSTR 3B-Nov'!B18+'GSTR 3B-Nov'!M18</f>
        <v>7333042</v>
      </c>
      <c r="E7" s="36">
        <f t="shared" si="0"/>
        <v>16397514.289999999</v>
      </c>
      <c r="G7" s="35" t="s">
        <v>28</v>
      </c>
      <c r="H7" s="34">
        <f>SUM('GSTR 3B-Nov'!H16:J16)</f>
        <v>1730030.29</v>
      </c>
      <c r="I7" s="34">
        <f>SUM('GSTR 3B-Nov'!H17:J17)</f>
        <v>6490244.6299999999</v>
      </c>
      <c r="J7" s="34">
        <f>SUM('GSTR 3B-Nov'!H18:J18)</f>
        <v>3031458</v>
      </c>
      <c r="K7" s="36">
        <f t="shared" si="1"/>
        <v>11251732.92</v>
      </c>
      <c r="M7" s="35" t="s">
        <v>28</v>
      </c>
      <c r="N7" s="34">
        <f>'GSTR 3B-Nov'!O16</f>
        <v>1400</v>
      </c>
      <c r="O7" s="34">
        <f>'GSTR 3B-Nov'!O17</f>
        <v>842797.37000000011</v>
      </c>
      <c r="P7" s="34">
        <f>'GSTR 3B-Nov'!O18</f>
        <v>4301584</v>
      </c>
      <c r="Q7" s="36">
        <f t="shared" si="2"/>
        <v>5145781.37</v>
      </c>
    </row>
    <row r="8" spans="1:18" x14ac:dyDescent="0.25">
      <c r="A8" s="35" t="s">
        <v>31</v>
      </c>
      <c r="B8" s="34">
        <f>'GSTR 3B-Dec'!B16+'GSTR 3B-Dec'!M16</f>
        <v>5718783</v>
      </c>
      <c r="C8" s="34">
        <f>'GSTR 3B-Dec'!B17+'GSTR 3B-Dec'!M17</f>
        <v>5742655</v>
      </c>
      <c r="D8" s="34">
        <f>'GSTR 3B-Dec'!B18+'GSTR 3B-Dec'!M18</f>
        <v>5742655</v>
      </c>
      <c r="E8" s="36">
        <f t="shared" si="0"/>
        <v>17204093</v>
      </c>
      <c r="G8" s="35" t="s">
        <v>31</v>
      </c>
      <c r="H8" s="34">
        <f>SUM('GSTR 3B-Dec'!H16:J16)</f>
        <v>3456262</v>
      </c>
      <c r="I8" s="34">
        <f>SUM('GSTR 3B-Dec'!H17:J17)</f>
        <v>2689379</v>
      </c>
      <c r="J8" s="34">
        <f>SUM('GSTR 3B-Dec'!H18:J18)</f>
        <v>2689379</v>
      </c>
      <c r="K8" s="36">
        <f t="shared" si="1"/>
        <v>8835020</v>
      </c>
      <c r="M8" s="35" t="s">
        <v>31</v>
      </c>
      <c r="N8" s="34">
        <f>'GSTR 3B-Dec'!O16</f>
        <v>2262521</v>
      </c>
      <c r="O8" s="34">
        <f>'GSTR 3B-Dec'!O17</f>
        <v>3053276</v>
      </c>
      <c r="P8" s="34">
        <f>'GSTR 3B-Dec'!O18</f>
        <v>3053276</v>
      </c>
      <c r="Q8" s="36">
        <f t="shared" si="2"/>
        <v>8369073</v>
      </c>
    </row>
    <row r="9" spans="1:18" x14ac:dyDescent="0.25">
      <c r="A9" s="35" t="s">
        <v>32</v>
      </c>
      <c r="B9" s="34">
        <f>'GSTR 3B-Jan'!B16+'GSTR 3B-Jan'!M16</f>
        <v>629797.57999999996</v>
      </c>
      <c r="C9" s="34">
        <f>'GSTR 3B-Jan'!B17+'GSTR 3B-Jan'!M17</f>
        <v>6438302</v>
      </c>
      <c r="D9" s="34">
        <f>'GSTR 3B-Jan'!B18+'GSTR 3B-Jan'!M18</f>
        <v>6438302</v>
      </c>
      <c r="E9" s="36">
        <f t="shared" si="0"/>
        <v>13506401.58</v>
      </c>
      <c r="G9" s="35" t="s">
        <v>32</v>
      </c>
      <c r="H9" s="34">
        <f>SUM('GSTR 3B-Jan'!H16:J16)</f>
        <v>624155.57999999996</v>
      </c>
      <c r="I9" s="34">
        <f>SUM('GSTR 3B-Jan'!H17:J17)</f>
        <v>5470511.3599999994</v>
      </c>
      <c r="J9" s="34">
        <f>SUM('GSTR 3B-Jan'!H18:J18)</f>
        <v>3005768</v>
      </c>
      <c r="K9" s="36">
        <f t="shared" si="1"/>
        <v>9100434.9399999995</v>
      </c>
      <c r="M9" s="35" t="s">
        <v>32</v>
      </c>
      <c r="N9" s="34">
        <f>'GSTR 3B-Jan'!O16</f>
        <v>5642</v>
      </c>
      <c r="O9" s="34">
        <f>'GSTR 3B-Jan'!O17</f>
        <v>967790.6400000006</v>
      </c>
      <c r="P9" s="34">
        <f>'GSTR 3B-Jan'!O18</f>
        <v>3432534</v>
      </c>
      <c r="Q9" s="36">
        <f t="shared" si="2"/>
        <v>4405966.6400000006</v>
      </c>
    </row>
    <row r="10" spans="1:18" x14ac:dyDescent="0.25">
      <c r="A10" s="35" t="s">
        <v>33</v>
      </c>
      <c r="B10" s="34">
        <f>'GSTR 3B-Feb'!B16+'GSTR 3B-Feb'!M16</f>
        <v>3763036.3</v>
      </c>
      <c r="C10" s="34">
        <f>'GSTR 3B-Feb'!B17+'GSTR 3B-Feb'!M17</f>
        <v>6085139</v>
      </c>
      <c r="D10" s="34">
        <f>'GSTR 3B-Feb'!B18+'GSTR 3B-Feb'!M18</f>
        <v>6085139</v>
      </c>
      <c r="E10" s="36">
        <f t="shared" si="0"/>
        <v>15933314.300000001</v>
      </c>
      <c r="G10" s="35" t="s">
        <v>33</v>
      </c>
      <c r="H10" s="34">
        <f>SUM('GSTR 3B-Feb'!H16:J16)</f>
        <v>1531520.78</v>
      </c>
      <c r="I10" s="34">
        <f>SUM('GSTR 3B-Feb'!H17:J17)</f>
        <v>3821273</v>
      </c>
      <c r="J10" s="34">
        <f>SUM('GSTR 3B-Feb'!H18:J18)</f>
        <v>3821273</v>
      </c>
      <c r="K10" s="36">
        <f t="shared" si="1"/>
        <v>9174066.7800000012</v>
      </c>
      <c r="M10" s="35" t="s">
        <v>33</v>
      </c>
      <c r="N10" s="34">
        <f>'GSTR 3B-Feb'!O16</f>
        <v>2231515.5199999996</v>
      </c>
      <c r="O10" s="34">
        <f>'GSTR 3B-Feb'!O17</f>
        <v>2263866</v>
      </c>
      <c r="P10" s="34">
        <f>'GSTR 3B-Feb'!O18</f>
        <v>2263866</v>
      </c>
      <c r="Q10" s="36">
        <f t="shared" si="2"/>
        <v>6759247.5199999996</v>
      </c>
    </row>
    <row r="11" spans="1:18" x14ac:dyDescent="0.25">
      <c r="A11" s="56"/>
      <c r="B11" s="44"/>
      <c r="C11" s="44"/>
      <c r="D11" s="44"/>
      <c r="E11" s="36"/>
      <c r="G11" s="56"/>
      <c r="H11" s="44"/>
      <c r="I11" s="44"/>
      <c r="J11" s="44"/>
      <c r="K11" s="36"/>
      <c r="M11" s="56"/>
      <c r="N11" s="44"/>
      <c r="O11" s="44"/>
      <c r="P11" s="44"/>
      <c r="Q11" s="36"/>
    </row>
    <row r="12" spans="1:18" ht="15.75" thickBot="1" x14ac:dyDescent="0.3">
      <c r="A12" s="37" t="s">
        <v>18</v>
      </c>
      <c r="B12" s="38">
        <f>SUM(B3:B11)</f>
        <v>13194025.349999998</v>
      </c>
      <c r="C12" s="38">
        <f>SUM(C3:C11)</f>
        <v>50209981.719999999</v>
      </c>
      <c r="D12" s="38">
        <f>SUM(D3:D11)</f>
        <v>50209981.719999999</v>
      </c>
      <c r="E12" s="39">
        <f>SUM(E3:E11)</f>
        <v>113613988.78999999</v>
      </c>
      <c r="G12" s="37" t="s">
        <v>18</v>
      </c>
      <c r="H12" s="38">
        <f>SUM(H3:H11)</f>
        <v>8681832.8300000001</v>
      </c>
      <c r="I12" s="38">
        <f>SUM(I3:I11)</f>
        <v>38602519.119999997</v>
      </c>
      <c r="J12" s="38">
        <f>SUM(J3:J11)</f>
        <v>26173867.240000002</v>
      </c>
      <c r="K12" s="39">
        <f>SUM(K3:K11)</f>
        <v>73458219.189999998</v>
      </c>
      <c r="M12" s="37" t="s">
        <v>18</v>
      </c>
      <c r="N12" s="38">
        <f>SUM(N3:N11)</f>
        <v>4512192.5199999996</v>
      </c>
      <c r="O12" s="38">
        <f>SUM(O3:O11)</f>
        <v>11607462.600000001</v>
      </c>
      <c r="P12" s="38">
        <f>SUM(P3:P11)</f>
        <v>24036114.479999997</v>
      </c>
      <c r="Q12" s="39">
        <f>SUM(Q3:Q11)</f>
        <v>40155769.599999994</v>
      </c>
    </row>
    <row r="13" spans="1:18" ht="15.75" thickBot="1" x14ac:dyDescent="0.3">
      <c r="M13" s="40"/>
      <c r="N13" s="41"/>
      <c r="O13" s="41"/>
      <c r="P13" s="41"/>
      <c r="Q13" s="41"/>
    </row>
    <row r="14" spans="1:18" ht="15.75" thickBot="1" x14ac:dyDescent="0.3">
      <c r="A14" s="67" t="s">
        <v>52</v>
      </c>
      <c r="B14" s="68"/>
      <c r="C14" s="68"/>
      <c r="D14" s="68"/>
      <c r="E14" s="69"/>
      <c r="O14" s="2"/>
      <c r="R14" s="42"/>
    </row>
    <row r="15" spans="1:18" x14ac:dyDescent="0.25">
      <c r="A15" s="60"/>
      <c r="B15" s="61" t="s">
        <v>1</v>
      </c>
      <c r="C15" s="61" t="s">
        <v>2</v>
      </c>
      <c r="D15" s="61" t="s">
        <v>3</v>
      </c>
      <c r="E15" s="62" t="s">
        <v>18</v>
      </c>
      <c r="O15" s="2"/>
      <c r="R15" s="42"/>
    </row>
    <row r="16" spans="1:18" x14ac:dyDescent="0.25">
      <c r="A16" s="35" t="s">
        <v>24</v>
      </c>
      <c r="B16" s="34">
        <f>'GSTR 3B-Jul'!C16</f>
        <v>658253.5</v>
      </c>
      <c r="C16" s="34">
        <f>'GSTR 3B-Jul'!C17</f>
        <v>3939064</v>
      </c>
      <c r="D16" s="34">
        <f>'GSTR 3B-Jul'!C18</f>
        <v>3939064</v>
      </c>
      <c r="E16" s="36">
        <f t="shared" ref="E16:E23" si="3">SUM(B16:D16)</f>
        <v>8536381.5</v>
      </c>
      <c r="O16" s="2"/>
    </row>
    <row r="17" spans="1:18" x14ac:dyDescent="0.25">
      <c r="A17" s="35" t="s">
        <v>25</v>
      </c>
      <c r="B17" s="34">
        <f>'GSTR 3B-Aug'!C16</f>
        <v>2294504.4500000002</v>
      </c>
      <c r="C17" s="34">
        <f>'GSTR 3B-Aug'!C17</f>
        <v>3931595</v>
      </c>
      <c r="D17" s="34">
        <f>'GSTR 3B-Aug'!C18</f>
        <v>3931595</v>
      </c>
      <c r="E17" s="36">
        <f t="shared" si="3"/>
        <v>10157694.449999999</v>
      </c>
      <c r="O17" s="2"/>
    </row>
    <row r="18" spans="1:18" x14ac:dyDescent="0.25">
      <c r="A18" s="35" t="s">
        <v>26</v>
      </c>
      <c r="B18" s="34">
        <f>'GSTR 3B-Sept'!C16</f>
        <v>2365527.56</v>
      </c>
      <c r="C18" s="34">
        <f>'GSTR 3B-Sept'!C17</f>
        <v>2612622</v>
      </c>
      <c r="D18" s="34">
        <f>'GSTR 3B-Sept'!C18</f>
        <v>2612622</v>
      </c>
      <c r="E18" s="36">
        <f t="shared" si="3"/>
        <v>7590771.5600000005</v>
      </c>
      <c r="O18" s="2"/>
    </row>
    <row r="19" spans="1:18" x14ac:dyDescent="0.25">
      <c r="A19" s="35" t="s">
        <v>27</v>
      </c>
      <c r="B19" s="34">
        <f>'GSTR 3B-Oct'!C16</f>
        <v>2710641.04</v>
      </c>
      <c r="C19" s="34">
        <f>'GSTR 3B-Oct'!C17</f>
        <v>3050738</v>
      </c>
      <c r="D19" s="34">
        <f>'GSTR 3B-Oct'!C18</f>
        <v>3050738</v>
      </c>
      <c r="E19" s="36">
        <f t="shared" si="3"/>
        <v>8812117.0399999991</v>
      </c>
      <c r="O19" s="2"/>
    </row>
    <row r="20" spans="1:18" x14ac:dyDescent="0.25">
      <c r="A20" s="35" t="s">
        <v>28</v>
      </c>
      <c r="B20" s="34">
        <f>'GSTR 3B-Nov'!C16</f>
        <v>5188816.92</v>
      </c>
      <c r="C20" s="34">
        <f>'GSTR 3B-Nov'!C17</f>
        <v>3031458</v>
      </c>
      <c r="D20" s="34">
        <f>'GSTR 3B-Nov'!C18</f>
        <v>3031458</v>
      </c>
      <c r="E20" s="36">
        <f t="shared" si="3"/>
        <v>11251732.92</v>
      </c>
      <c r="O20" s="42"/>
    </row>
    <row r="21" spans="1:18" x14ac:dyDescent="0.25">
      <c r="A21" s="35" t="s">
        <v>31</v>
      </c>
      <c r="B21" s="34">
        <f>'GSTR 3B-Dec'!C16</f>
        <v>3456262</v>
      </c>
      <c r="C21" s="34">
        <f>'GSTR 3B-Dec'!C17</f>
        <v>2689379</v>
      </c>
      <c r="D21" s="34">
        <f>'GSTR 3B-Dec'!C18</f>
        <v>2689379</v>
      </c>
      <c r="E21" s="36">
        <f t="shared" si="3"/>
        <v>8835020</v>
      </c>
      <c r="O21" s="42"/>
    </row>
    <row r="22" spans="1:18" x14ac:dyDescent="0.25">
      <c r="A22" s="35" t="s">
        <v>32</v>
      </c>
      <c r="B22" s="34">
        <f>'GSTR 3B-Jan'!C16</f>
        <v>3088898.94</v>
      </c>
      <c r="C22" s="34">
        <f>'GSTR 3B-Jan'!C17</f>
        <v>3005768</v>
      </c>
      <c r="D22" s="34">
        <f>'GSTR 3B-Jan'!C18</f>
        <v>3005768</v>
      </c>
      <c r="E22" s="36">
        <f t="shared" si="3"/>
        <v>9100434.9399999995</v>
      </c>
      <c r="O22" s="42"/>
    </row>
    <row r="23" spans="1:18" x14ac:dyDescent="0.25">
      <c r="A23" s="35" t="s">
        <v>33</v>
      </c>
      <c r="B23" s="34">
        <f>'GSTR 3B-Feb'!C16</f>
        <v>1531520.78</v>
      </c>
      <c r="C23" s="34">
        <f>'GSTR 3B-Feb'!C17</f>
        <v>3821273</v>
      </c>
      <c r="D23" s="34">
        <f>'GSTR 3B-Feb'!C18</f>
        <v>3821273</v>
      </c>
      <c r="E23" s="36">
        <f t="shared" si="3"/>
        <v>9174066.7800000012</v>
      </c>
      <c r="O23" s="42"/>
    </row>
    <row r="24" spans="1:18" hidden="1" x14ac:dyDescent="0.25">
      <c r="A24" s="56"/>
      <c r="B24" s="44"/>
      <c r="C24" s="44"/>
      <c r="D24" s="44"/>
      <c r="E24" s="36"/>
      <c r="N24" t="s">
        <v>37</v>
      </c>
      <c r="O24" t="s">
        <v>34</v>
      </c>
    </row>
    <row r="25" spans="1:18" ht="15.75" hidden="1" thickBot="1" x14ac:dyDescent="0.3">
      <c r="A25" s="37" t="s">
        <v>18</v>
      </c>
      <c r="B25" s="38">
        <f>SUM(B16:B24)</f>
        <v>21294425.190000001</v>
      </c>
      <c r="C25" s="38">
        <f>SUM(C16:C24)</f>
        <v>26081897</v>
      </c>
      <c r="D25" s="38">
        <f>SUM(D16:D24)</f>
        <v>26081897</v>
      </c>
      <c r="E25" s="39">
        <f>SUM(E16:E24)</f>
        <v>73458219.189999998</v>
      </c>
      <c r="N25" t="s">
        <v>25</v>
      </c>
      <c r="O25" t="s">
        <v>34</v>
      </c>
    </row>
    <row r="26" spans="1:18" hidden="1" x14ac:dyDescent="0.25">
      <c r="N26" t="s">
        <v>26</v>
      </c>
      <c r="O26" t="s">
        <v>34</v>
      </c>
    </row>
    <row r="27" spans="1:18" hidden="1" x14ac:dyDescent="0.25">
      <c r="N27" t="s">
        <v>27</v>
      </c>
      <c r="O27" s="43">
        <v>43059</v>
      </c>
      <c r="P27" s="43">
        <v>43189</v>
      </c>
      <c r="Q27">
        <f>P27-O27</f>
        <v>130</v>
      </c>
      <c r="R27">
        <f>Q27*50</f>
        <v>6500</v>
      </c>
    </row>
    <row r="28" spans="1:18" hidden="1" x14ac:dyDescent="0.25">
      <c r="N28" t="s">
        <v>28</v>
      </c>
      <c r="O28" s="43">
        <v>43089</v>
      </c>
      <c r="P28" s="43">
        <v>43189</v>
      </c>
      <c r="Q28">
        <f t="shared" ref="Q28:Q31" si="4">P28-O28</f>
        <v>100</v>
      </c>
      <c r="R28">
        <f t="shared" ref="R28:R31" si="5">Q28*50</f>
        <v>5000</v>
      </c>
    </row>
    <row r="29" spans="1:18" hidden="1" x14ac:dyDescent="0.25">
      <c r="N29" t="s">
        <v>31</v>
      </c>
      <c r="O29" s="43">
        <v>43122</v>
      </c>
      <c r="P29" s="43">
        <v>43189</v>
      </c>
      <c r="Q29">
        <f t="shared" si="4"/>
        <v>67</v>
      </c>
      <c r="R29">
        <f t="shared" si="5"/>
        <v>3350</v>
      </c>
    </row>
    <row r="30" spans="1:18" hidden="1" x14ac:dyDescent="0.25">
      <c r="N30" t="s">
        <v>32</v>
      </c>
      <c r="O30" s="43">
        <v>43151</v>
      </c>
      <c r="P30" s="43">
        <v>43189</v>
      </c>
      <c r="Q30">
        <f t="shared" si="4"/>
        <v>38</v>
      </c>
      <c r="R30">
        <f t="shared" si="5"/>
        <v>1900</v>
      </c>
    </row>
    <row r="31" spans="1:18" hidden="1" x14ac:dyDescent="0.25">
      <c r="N31" t="s">
        <v>35</v>
      </c>
      <c r="O31" s="43">
        <v>43179</v>
      </c>
      <c r="P31" s="43">
        <v>43189</v>
      </c>
      <c r="Q31">
        <f t="shared" si="4"/>
        <v>10</v>
      </c>
      <c r="R31">
        <f t="shared" si="5"/>
        <v>500</v>
      </c>
    </row>
    <row r="32" spans="1:18" ht="15.75" thickBot="1" x14ac:dyDescent="0.3">
      <c r="A32" s="59" t="s">
        <v>18</v>
      </c>
      <c r="B32" s="38">
        <f>SUM(B24:B31)</f>
        <v>21294425.190000001</v>
      </c>
      <c r="C32" s="38">
        <f t="shared" ref="C32:E32" si="6">SUM(C24:C31)</f>
        <v>26081897</v>
      </c>
      <c r="D32" s="38">
        <f t="shared" si="6"/>
        <v>26081897</v>
      </c>
      <c r="E32" s="39">
        <f t="shared" si="6"/>
        <v>73458219.189999998</v>
      </c>
    </row>
    <row r="34" spans="1:1" x14ac:dyDescent="0.25">
      <c r="A34" s="70" t="s">
        <v>54</v>
      </c>
    </row>
  </sheetData>
  <mergeCells count="4">
    <mergeCell ref="A1:E1"/>
    <mergeCell ref="M1:Q1"/>
    <mergeCell ref="G1:K1"/>
    <mergeCell ref="A14:E14"/>
  </mergeCells>
  <hyperlinks>
    <hyperlink ref="A34" r:id="rId1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view="pageLayout" topLeftCell="A10" zoomScaleNormal="100" workbookViewId="0">
      <selection activeCell="A34" sqref="A34"/>
    </sheetView>
  </sheetViews>
  <sheetFormatPr defaultRowHeight="15" x14ac:dyDescent="0.25"/>
  <cols>
    <col min="1" max="17" width="12.85546875" customWidth="1"/>
  </cols>
  <sheetData>
    <row r="1" spans="1:17" ht="15.75" thickBot="1" x14ac:dyDescent="0.3">
      <c r="A1" s="67" t="s">
        <v>49</v>
      </c>
      <c r="B1" s="68"/>
      <c r="C1" s="68"/>
      <c r="D1" s="68"/>
      <c r="E1" s="69"/>
      <c r="G1" s="67" t="s">
        <v>50</v>
      </c>
      <c r="H1" s="68"/>
      <c r="I1" s="68"/>
      <c r="J1" s="68"/>
      <c r="K1" s="69"/>
      <c r="M1" s="67" t="s">
        <v>51</v>
      </c>
      <c r="N1" s="68"/>
      <c r="O1" s="68"/>
      <c r="P1" s="68"/>
      <c r="Q1" s="69"/>
    </row>
    <row r="2" spans="1:17" x14ac:dyDescent="0.25">
      <c r="A2" s="60"/>
      <c r="B2" s="61" t="s">
        <v>1</v>
      </c>
      <c r="C2" s="61" t="s">
        <v>2</v>
      </c>
      <c r="D2" s="61" t="s">
        <v>3</v>
      </c>
      <c r="E2" s="62" t="s">
        <v>18</v>
      </c>
      <c r="G2" s="60"/>
      <c r="H2" s="61" t="s">
        <v>1</v>
      </c>
      <c r="I2" s="61" t="s">
        <v>2</v>
      </c>
      <c r="J2" s="61" t="s">
        <v>3</v>
      </c>
      <c r="K2" s="62" t="s">
        <v>18</v>
      </c>
      <c r="M2" s="60"/>
      <c r="N2" s="61" t="s">
        <v>1</v>
      </c>
      <c r="O2" s="61" t="s">
        <v>2</v>
      </c>
      <c r="P2" s="61" t="s">
        <v>3</v>
      </c>
      <c r="Q2" s="62" t="s">
        <v>18</v>
      </c>
    </row>
    <row r="3" spans="1:17" x14ac:dyDescent="0.25">
      <c r="A3" s="35" t="s">
        <v>24</v>
      </c>
      <c r="B3" s="34">
        <f>'GSTR 3B-Jul W'!B16+'GSTR 3B-Jul W'!M16</f>
        <v>11253832</v>
      </c>
      <c r="C3" s="34">
        <f>'GSTR 3B-Jul W'!B17+'GSTR 3B-Jul W'!M17</f>
        <v>5626916</v>
      </c>
      <c r="D3" s="34">
        <f>'GSTR 3B-Jul W'!B18++'GSTR 3B-Jul W'!M18</f>
        <v>5626916</v>
      </c>
      <c r="E3" s="36">
        <f t="shared" ref="E3:E10" si="0">SUM(B3:D3)</f>
        <v>22507664</v>
      </c>
      <c r="G3" s="35" t="s">
        <v>24</v>
      </c>
      <c r="H3" s="34">
        <f>SUM('GSTR 3B-Jul W'!H16:J16)</f>
        <v>8584408</v>
      </c>
      <c r="I3" s="34">
        <f>SUM('GSTR 3B-Jul W'!H17:J17)</f>
        <v>4620222</v>
      </c>
      <c r="J3" s="34">
        <f>SUM('GSTR 3B-Jul W'!H18:J18)</f>
        <v>3964186</v>
      </c>
      <c r="K3" s="36">
        <f t="shared" ref="K3:K10" si="1">SUM(H3:J3)</f>
        <v>17168816</v>
      </c>
      <c r="M3" s="35" t="s">
        <v>24</v>
      </c>
      <c r="N3" s="34">
        <f>'GSTR 3B-Jul W'!O16</f>
        <v>2669424</v>
      </c>
      <c r="O3" s="34">
        <f>'GSTR 3B-Jul W'!O17</f>
        <v>1006694</v>
      </c>
      <c r="P3" s="34">
        <f>'GSTR 3B-Jul W'!O18</f>
        <v>1662730</v>
      </c>
      <c r="Q3" s="36">
        <f t="shared" ref="Q3:Q10" si="2">SUM(N3:P3)</f>
        <v>5338848</v>
      </c>
    </row>
    <row r="4" spans="1:17" x14ac:dyDescent="0.25">
      <c r="A4" s="35" t="s">
        <v>25</v>
      </c>
      <c r="B4" s="34">
        <f>'GSTR 3B-Aug M'!B21+'GSTR 3B-Aug M'!M21</f>
        <v>5655.6999999992549</v>
      </c>
      <c r="C4" s="34">
        <f>'GSTR 3B-Aug M'!B22+'GSTR 3B-Aug M'!M22</f>
        <v>6603393.7199999997</v>
      </c>
      <c r="D4" s="34">
        <f>'GSTR 3B-Aug M'!B23+'GSTR 3B-Aug M'!M23</f>
        <v>6603393.7199999997</v>
      </c>
      <c r="E4" s="36">
        <f t="shared" si="0"/>
        <v>13212443.139999999</v>
      </c>
      <c r="G4" s="35" t="s">
        <v>25</v>
      </c>
      <c r="H4" s="34">
        <f>SUM('GSTR 3B-Aug M'!H21:J21)</f>
        <v>-0.30000000074505806</v>
      </c>
      <c r="I4" s="34">
        <f>SUM('GSTR 3B-Aug M'!H22:J22)</f>
        <v>3250437.2500000009</v>
      </c>
      <c r="J4" s="34">
        <f>SUM('GSTR 3B-Aug M'!H23:J23)</f>
        <v>3906473</v>
      </c>
      <c r="K4" s="36">
        <f t="shared" si="1"/>
        <v>7156909.9500000002</v>
      </c>
      <c r="M4" s="35" t="s">
        <v>25</v>
      </c>
      <c r="N4" s="34">
        <f>'GSTR 3B-Aug M'!O21</f>
        <v>5656</v>
      </c>
      <c r="O4" s="34">
        <f>'GSTR 3B-Aug M'!O22</f>
        <v>3352956.4699999988</v>
      </c>
      <c r="P4" s="34">
        <f>'GSTR 3B-Aug M'!O23</f>
        <v>2696920.7199999997</v>
      </c>
      <c r="Q4" s="36">
        <f t="shared" si="2"/>
        <v>6055533.1899999985</v>
      </c>
    </row>
    <row r="5" spans="1:17" x14ac:dyDescent="0.25">
      <c r="A5" s="35" t="s">
        <v>26</v>
      </c>
      <c r="B5" s="34">
        <f>'GSTR 3B-Sept M'!B20+'GSTR 3B-Sept M'!M20</f>
        <v>2332.679999999702</v>
      </c>
      <c r="C5" s="34">
        <f>'GSTR 3B-Sept M'!B21+'GSTR 3B-Sept M'!M21</f>
        <v>6721773</v>
      </c>
      <c r="D5" s="34">
        <f>'GSTR 3B-Sept M'!B22+'GSTR 3B-Sept M'!M22</f>
        <v>6721773</v>
      </c>
      <c r="E5" s="36">
        <f t="shared" si="0"/>
        <v>13445878.68</v>
      </c>
      <c r="G5" s="35" t="s">
        <v>26</v>
      </c>
      <c r="H5" s="34">
        <f>SUM('GSTR 3B-Sept M'!H20:J20)</f>
        <v>-0.43999999994412065</v>
      </c>
      <c r="I5" s="34">
        <f>SUM('GSTR 3B-Sept M'!H21:J21)</f>
        <v>2612622</v>
      </c>
      <c r="J5" s="34">
        <f>SUM('GSTR 3B-Sept M'!H22:J22)</f>
        <v>2612622</v>
      </c>
      <c r="K5" s="36">
        <f t="shared" si="1"/>
        <v>5225243.5600000005</v>
      </c>
      <c r="M5" s="35" t="s">
        <v>26</v>
      </c>
      <c r="N5" s="34">
        <f>'GSTR 3B-Sept M'!O20</f>
        <v>2333.1199999996461</v>
      </c>
      <c r="O5" s="34">
        <f>'GSTR 3B-Sept M'!O21</f>
        <v>4109151</v>
      </c>
      <c r="P5" s="34">
        <f>'GSTR 3B-Sept M'!O22</f>
        <v>4109151</v>
      </c>
      <c r="Q5" s="36">
        <f t="shared" si="2"/>
        <v>8220635.1199999992</v>
      </c>
    </row>
    <row r="6" spans="1:17" x14ac:dyDescent="0.25">
      <c r="A6" s="35" t="s">
        <v>27</v>
      </c>
      <c r="B6" s="34">
        <f>'GSTR 3B-Oct M'!B20+'GSTR 3B-Oct M'!M20</f>
        <v>3124.8000000007451</v>
      </c>
      <c r="C6" s="34">
        <f>'GSTR 3B-Oct M'!B21+'GSTR 3B-Oct M'!M21</f>
        <v>5658760</v>
      </c>
      <c r="D6" s="34">
        <f>'GSTR 3B-Oct M'!B22+'GSTR 3B-Oct M'!M22</f>
        <v>5658760</v>
      </c>
      <c r="E6" s="36">
        <f t="shared" si="0"/>
        <v>11320644.800000001</v>
      </c>
      <c r="G6" s="35" t="s">
        <v>27</v>
      </c>
      <c r="H6" s="34">
        <f>SUM('GSTR 3B-Oct M'!H20:J20)</f>
        <v>-0.19999999925494194</v>
      </c>
      <c r="I6" s="34">
        <f>SUM('GSTR 3B-Oct M'!H21:J21)</f>
        <v>3050738.2399999993</v>
      </c>
      <c r="J6" s="34">
        <f>SUM('GSTR 3B-Oct M'!H22:J22)</f>
        <v>3050738</v>
      </c>
      <c r="K6" s="36">
        <f t="shared" si="1"/>
        <v>6101476.04</v>
      </c>
      <c r="M6" s="35" t="s">
        <v>27</v>
      </c>
      <c r="N6" s="34">
        <f>'GSTR 3B-Oct M'!O20</f>
        <v>3125</v>
      </c>
      <c r="O6" s="34">
        <f>'GSTR 3B-Oct M'!O21</f>
        <v>2608021.7600000007</v>
      </c>
      <c r="P6" s="34">
        <f>'GSTR 3B-Oct M'!O22</f>
        <v>2608022</v>
      </c>
      <c r="Q6" s="36">
        <f t="shared" si="2"/>
        <v>5219168.7600000007</v>
      </c>
    </row>
    <row r="7" spans="1:17" x14ac:dyDescent="0.25">
      <c r="A7" s="35" t="s">
        <v>28</v>
      </c>
      <c r="B7" s="34">
        <f>'GSTR 3B-Nov M'!B19+'GSTR 3B-Nov M'!M19</f>
        <v>1400.2900000000373</v>
      </c>
      <c r="C7" s="34">
        <f>'GSTR 3B-Nov M'!B20+'GSTR 3B-Nov M'!M20</f>
        <v>7333042</v>
      </c>
      <c r="D7" s="34">
        <f>'GSTR 3B-Nov M'!B21+'GSTR 3B-Nov M'!M21</f>
        <v>7333042</v>
      </c>
      <c r="E7" s="36">
        <f t="shared" si="0"/>
        <v>14667484.289999999</v>
      </c>
      <c r="G7" s="35" t="s">
        <v>28</v>
      </c>
      <c r="H7" s="34">
        <f>SUM('GSTR 3B-Nov M'!H19:J19)</f>
        <v>0.2900000000372529</v>
      </c>
      <c r="I7" s="34">
        <f>SUM('GSTR 3B-Nov M'!H20:J20)</f>
        <v>7324613</v>
      </c>
      <c r="J7" s="34">
        <f>SUM('GSTR 3B-Nov M'!H21:J21)</f>
        <v>3371638.63</v>
      </c>
      <c r="K7" s="36">
        <f t="shared" si="1"/>
        <v>10696251.92</v>
      </c>
      <c r="M7" s="35" t="s">
        <v>28</v>
      </c>
      <c r="N7" s="34">
        <f>'GSTR 3B-Nov M'!O19</f>
        <v>1400</v>
      </c>
      <c r="O7" s="34">
        <f>'GSTR 3B-Nov M'!O20</f>
        <v>8429</v>
      </c>
      <c r="P7" s="34">
        <f>'GSTR 3B-Nov M'!O21</f>
        <v>3961403.37</v>
      </c>
      <c r="Q7" s="36">
        <f t="shared" si="2"/>
        <v>3971232.37</v>
      </c>
    </row>
    <row r="8" spans="1:17" x14ac:dyDescent="0.25">
      <c r="A8" s="35" t="s">
        <v>31</v>
      </c>
      <c r="B8" s="34">
        <f>'GSTR 3B-Dec M'!B18+'GSTR 3B-Dec M'!M18</f>
        <v>26040</v>
      </c>
      <c r="C8" s="34">
        <f>'GSTR 3B-Dec M'!B19+'GSTR 3B-Dec M'!M19</f>
        <v>5742655</v>
      </c>
      <c r="D8" s="34">
        <f>'GSTR 3B-Dec M'!B20+'GSTR 3B-Dec M'!M20</f>
        <v>5742655</v>
      </c>
      <c r="E8" s="36">
        <f t="shared" si="0"/>
        <v>11511350</v>
      </c>
      <c r="G8" s="35" t="s">
        <v>31</v>
      </c>
      <c r="H8" s="34">
        <f>SUM('GSTR 3B-Dec M'!H18:J18)</f>
        <v>0</v>
      </c>
      <c r="I8" s="34">
        <f>SUM('GSTR 3B-Dec M'!H19:J19)</f>
        <v>5736975</v>
      </c>
      <c r="J8" s="34">
        <f>SUM('GSTR 3B-Dec M'!H20:J20)</f>
        <v>3098045</v>
      </c>
      <c r="K8" s="36">
        <f t="shared" si="1"/>
        <v>8835020</v>
      </c>
      <c r="M8" s="35" t="s">
        <v>31</v>
      </c>
      <c r="N8" s="34">
        <f>'GSTR 3B-Dec M'!O18</f>
        <v>26040</v>
      </c>
      <c r="O8" s="34">
        <f>'GSTR 3B-Dec M'!O19</f>
        <v>5680</v>
      </c>
      <c r="P8" s="34">
        <f>'GSTR 3B-Dec M'!O20</f>
        <v>2644610</v>
      </c>
      <c r="Q8" s="36">
        <f t="shared" si="2"/>
        <v>2676330</v>
      </c>
    </row>
    <row r="9" spans="1:17" x14ac:dyDescent="0.25">
      <c r="A9" s="35" t="s">
        <v>32</v>
      </c>
      <c r="B9" s="34">
        <f>'GSTR 3B-Jan M'!B18+'GSTR 3B-Jan M'!M18</f>
        <v>5641.5800000000745</v>
      </c>
      <c r="C9" s="34">
        <f>'GSTR 3B-Jan M'!B19+'GSTR 3B-Jan M'!M19</f>
        <v>6438302</v>
      </c>
      <c r="D9" s="34">
        <f>'GSTR 3B-Jan M'!B20++'GSTR 3B-Jan M'!M20</f>
        <v>6438302</v>
      </c>
      <c r="E9" s="36">
        <f t="shared" si="0"/>
        <v>12882245.58</v>
      </c>
      <c r="G9" s="35" t="s">
        <v>32</v>
      </c>
      <c r="H9" s="34">
        <f>SUM('GSTR 3B-Jan M'!H18:J18)</f>
        <v>-0.41999999992549419</v>
      </c>
      <c r="I9" s="34">
        <f>SUM('GSTR 3B-Jan M'!H19:J19)</f>
        <v>6094667.3599999994</v>
      </c>
      <c r="J9" s="34">
        <f>SUM('GSTR 3B-Jan M'!H20:J20)</f>
        <v>3005768</v>
      </c>
      <c r="K9" s="36">
        <f t="shared" si="1"/>
        <v>9100434.9399999995</v>
      </c>
      <c r="M9" s="35" t="s">
        <v>32</v>
      </c>
      <c r="N9" s="34">
        <f>'GSTR 3B-Jan M'!O18</f>
        <v>5642</v>
      </c>
      <c r="O9" s="34">
        <f>'GSTR 3B-Jan M'!O19</f>
        <v>343634.6400000006</v>
      </c>
      <c r="P9" s="34">
        <f>'GSTR 3B-Jan M'!O20</f>
        <v>3432534</v>
      </c>
      <c r="Q9" s="36">
        <f t="shared" si="2"/>
        <v>3781810.6400000006</v>
      </c>
    </row>
    <row r="10" spans="1:17" x14ac:dyDescent="0.25">
      <c r="A10" s="35" t="s">
        <v>33</v>
      </c>
      <c r="B10" s="34">
        <f>'GSTR 3B-Feb M'!B17+'GSTR 3B-Feb M'!M17</f>
        <v>1895998.2999999998</v>
      </c>
      <c r="C10" s="34">
        <f>'GSTR 3B-Feb M'!B18+'GSTR 3B-Feb M'!M18</f>
        <v>6085139</v>
      </c>
      <c r="D10" s="34">
        <f>'GSTR 3B-Feb M'!B19+'GSTR 3B-Feb M'!M19</f>
        <v>6085139</v>
      </c>
      <c r="E10" s="36">
        <f t="shared" si="0"/>
        <v>14066276.300000001</v>
      </c>
      <c r="G10" s="35" t="s">
        <v>33</v>
      </c>
      <c r="H10" s="34">
        <f>SUM('GSTR 3B-Feb M'!H17:J17)</f>
        <v>1531520.78</v>
      </c>
      <c r="I10" s="34">
        <f>SUM('GSTR 3B-Feb M'!H18:J18)</f>
        <v>3821273</v>
      </c>
      <c r="J10" s="34">
        <f>SUM('GSTR 3B-Feb M'!H19:J19)</f>
        <v>3821273</v>
      </c>
      <c r="K10" s="36">
        <f t="shared" si="1"/>
        <v>9174066.7800000012</v>
      </c>
      <c r="M10" s="35" t="s">
        <v>33</v>
      </c>
      <c r="N10" s="34">
        <f>'GSTR 3B-Feb M'!O17</f>
        <v>364477.51999999979</v>
      </c>
      <c r="O10" s="34">
        <f>'GSTR 3B-Feb M'!O18</f>
        <v>2263866</v>
      </c>
      <c r="P10" s="34">
        <f>'GSTR 3B-Feb M'!O19</f>
        <v>2263866</v>
      </c>
      <c r="Q10" s="36">
        <f t="shared" si="2"/>
        <v>4892209.5199999996</v>
      </c>
    </row>
    <row r="11" spans="1:17" x14ac:dyDescent="0.25">
      <c r="A11" s="56"/>
      <c r="B11" s="44"/>
      <c r="C11" s="44"/>
      <c r="D11" s="44"/>
      <c r="E11" s="36"/>
      <c r="G11" s="56"/>
      <c r="H11" s="44"/>
      <c r="I11" s="44"/>
      <c r="J11" s="44"/>
      <c r="K11" s="36"/>
      <c r="M11" s="56"/>
      <c r="N11" s="44"/>
      <c r="O11" s="44"/>
      <c r="P11" s="44"/>
      <c r="Q11" s="36"/>
    </row>
    <row r="12" spans="1:17" ht="15.75" thickBot="1" x14ac:dyDescent="0.3">
      <c r="A12" s="37" t="s">
        <v>18</v>
      </c>
      <c r="B12" s="38">
        <f>SUM(B3:B11)</f>
        <v>13194025.349999998</v>
      </c>
      <c r="C12" s="38">
        <f>SUM(C3:C11)</f>
        <v>50209980.719999999</v>
      </c>
      <c r="D12" s="38">
        <f>SUM(D3:D11)</f>
        <v>50209980.719999999</v>
      </c>
      <c r="E12" s="39">
        <f>SUM(E3:E11)</f>
        <v>113613986.78999999</v>
      </c>
      <c r="G12" s="37" t="s">
        <v>18</v>
      </c>
      <c r="H12" s="38">
        <f>SUM(H3:H11)</f>
        <v>10115927.710000001</v>
      </c>
      <c r="I12" s="38">
        <f>SUM(I3:I11)</f>
        <v>36511547.849999994</v>
      </c>
      <c r="J12" s="38">
        <f>SUM(J3:J11)</f>
        <v>26830743.629999999</v>
      </c>
      <c r="K12" s="39">
        <f>SUM(K3:K11)</f>
        <v>73458219.189999998</v>
      </c>
      <c r="M12" s="37" t="s">
        <v>18</v>
      </c>
      <c r="N12" s="38">
        <f>SUM(N3:N11)</f>
        <v>3078097.6399999997</v>
      </c>
      <c r="O12" s="38">
        <f t="shared" ref="O12:Q12" si="3">SUM(O3:O11)</f>
        <v>13698432.870000001</v>
      </c>
      <c r="P12" s="38">
        <f t="shared" si="3"/>
        <v>23379237.09</v>
      </c>
      <c r="Q12" s="39">
        <f t="shared" si="3"/>
        <v>40155767.599999994</v>
      </c>
    </row>
    <row r="13" spans="1:17" ht="15.75" thickBot="1" x14ac:dyDescent="0.3">
      <c r="M13" s="40"/>
      <c r="N13" s="41"/>
      <c r="O13" s="41"/>
      <c r="P13" s="41"/>
      <c r="Q13" s="41"/>
    </row>
    <row r="14" spans="1:17" ht="15.75" thickBot="1" x14ac:dyDescent="0.3">
      <c r="A14" s="67" t="s">
        <v>53</v>
      </c>
      <c r="B14" s="68"/>
      <c r="C14" s="68"/>
      <c r="D14" s="68"/>
      <c r="E14" s="69"/>
    </row>
    <row r="15" spans="1:17" x14ac:dyDescent="0.25">
      <c r="A15" s="60"/>
      <c r="B15" s="61" t="s">
        <v>1</v>
      </c>
      <c r="C15" s="61" t="s">
        <v>2</v>
      </c>
      <c r="D15" s="61" t="s">
        <v>3</v>
      </c>
      <c r="E15" s="62" t="s">
        <v>18</v>
      </c>
    </row>
    <row r="16" spans="1:17" x14ac:dyDescent="0.25">
      <c r="A16" s="35" t="s">
        <v>24</v>
      </c>
      <c r="B16" s="34">
        <f>'GSTR 3B-Jul W'!C16</f>
        <v>8584408</v>
      </c>
      <c r="C16" s="34">
        <f>'GSTR 3B-Jul W'!C17</f>
        <v>4620222</v>
      </c>
      <c r="D16" s="34">
        <f>'GSTR 3B-Jul W'!C18</f>
        <v>3964186</v>
      </c>
      <c r="E16" s="36">
        <f t="shared" ref="E16:E23" si="4">SUM(B16:D16)</f>
        <v>17168816</v>
      </c>
    </row>
    <row r="17" spans="1:17" x14ac:dyDescent="0.25">
      <c r="A17" s="35" t="s">
        <v>25</v>
      </c>
      <c r="B17" s="34">
        <f>'GSTR 3B-Aug M'!C21</f>
        <v>-4.9999999813735485E-2</v>
      </c>
      <c r="C17" s="34">
        <f>'GSTR 3B-Aug M'!C22</f>
        <v>3250437</v>
      </c>
      <c r="D17" s="34">
        <f>'GSTR 3B-Aug M'!C23</f>
        <v>3906473</v>
      </c>
      <c r="E17" s="36">
        <f t="shared" si="4"/>
        <v>7156909.9500000002</v>
      </c>
    </row>
    <row r="18" spans="1:17" x14ac:dyDescent="0.25">
      <c r="A18" s="35" t="s">
        <v>26</v>
      </c>
      <c r="B18" s="34">
        <f>'GSTR 3B-Sept M'!C20</f>
        <v>-0.43999999994412065</v>
      </c>
      <c r="C18" s="34">
        <f>'GSTR 3B-Sept M'!C21</f>
        <v>2612622</v>
      </c>
      <c r="D18" s="34">
        <f>'GSTR 3B-Sept M'!C22</f>
        <v>2612622</v>
      </c>
      <c r="E18" s="36">
        <f t="shared" si="4"/>
        <v>5225243.5600000005</v>
      </c>
    </row>
    <row r="19" spans="1:17" x14ac:dyDescent="0.25">
      <c r="A19" s="35" t="s">
        <v>27</v>
      </c>
      <c r="B19" s="34">
        <f>'GSTR 3B-Oct M'!C20</f>
        <v>4.0000000037252903E-2</v>
      </c>
      <c r="C19" s="34">
        <f>'GSTR 3B-Oct M'!C21</f>
        <v>3050738</v>
      </c>
      <c r="D19" s="34">
        <f>'GSTR 3B-Oct M'!C22</f>
        <v>3050738</v>
      </c>
      <c r="E19" s="36">
        <f t="shared" si="4"/>
        <v>6101476.04</v>
      </c>
    </row>
    <row r="20" spans="1:17" x14ac:dyDescent="0.25">
      <c r="A20" s="35" t="s">
        <v>28</v>
      </c>
      <c r="B20" s="34">
        <f>'GSTR 3B-Nov M'!C19</f>
        <v>4633335.92</v>
      </c>
      <c r="C20" s="34">
        <f>'GSTR 3B-Nov M'!C20</f>
        <v>3031458</v>
      </c>
      <c r="D20" s="34">
        <f>'GSTR 3B-Nov M'!C21</f>
        <v>3031458</v>
      </c>
      <c r="E20" s="36">
        <f t="shared" si="4"/>
        <v>10696251.92</v>
      </c>
    </row>
    <row r="21" spans="1:17" x14ac:dyDescent="0.25">
      <c r="A21" s="35" t="s">
        <v>31</v>
      </c>
      <c r="B21" s="34">
        <f>'GSTR 3B-Dec M'!C18</f>
        <v>3456262</v>
      </c>
      <c r="C21" s="34">
        <f>'GSTR 3B-Dec M'!C19</f>
        <v>2689379</v>
      </c>
      <c r="D21" s="34">
        <f>'GSTR 3B-Dec M'!C20</f>
        <v>2689379</v>
      </c>
      <c r="E21" s="36">
        <f t="shared" si="4"/>
        <v>8835020</v>
      </c>
    </row>
    <row r="22" spans="1:17" x14ac:dyDescent="0.25">
      <c r="A22" s="35" t="s">
        <v>32</v>
      </c>
      <c r="B22" s="34">
        <f>'GSTR 3B-Jan M'!C18</f>
        <v>3088898.94</v>
      </c>
      <c r="C22" s="34">
        <f>'GSTR 3B-Jan M'!C19</f>
        <v>3005768</v>
      </c>
      <c r="D22" s="34">
        <f>'GSTR 3B-Jan M'!C20</f>
        <v>3005768</v>
      </c>
      <c r="E22" s="36">
        <f t="shared" si="4"/>
        <v>9100434.9399999995</v>
      </c>
    </row>
    <row r="23" spans="1:17" x14ac:dyDescent="0.25">
      <c r="A23" s="35" t="s">
        <v>33</v>
      </c>
      <c r="B23" s="34">
        <f>'GSTR 3B-Feb M'!C17</f>
        <v>1531520.78</v>
      </c>
      <c r="C23" s="34">
        <f>'GSTR 3B-Feb M'!C18</f>
        <v>3821273</v>
      </c>
      <c r="D23" s="34">
        <f>'GSTR 3B-Feb M'!C19</f>
        <v>3821273</v>
      </c>
      <c r="E23" s="36">
        <f t="shared" si="4"/>
        <v>9174066.7800000012</v>
      </c>
    </row>
    <row r="24" spans="1:17" ht="15.75" thickBot="1" x14ac:dyDescent="0.3">
      <c r="A24" s="59" t="s">
        <v>18</v>
      </c>
      <c r="B24" s="38">
        <f>SUM(B16:B23)</f>
        <v>21294425.190000001</v>
      </c>
      <c r="C24" s="38">
        <f t="shared" ref="C24:E24" si="5">SUM(C16:C23)</f>
        <v>26081897</v>
      </c>
      <c r="D24" s="38">
        <f t="shared" si="5"/>
        <v>26081897</v>
      </c>
      <c r="E24" s="39">
        <f t="shared" si="5"/>
        <v>73458219.189999998</v>
      </c>
    </row>
    <row r="25" spans="1:17" hidden="1" x14ac:dyDescent="0.25">
      <c r="N25" t="s">
        <v>37</v>
      </c>
      <c r="O25" t="s">
        <v>34</v>
      </c>
    </row>
    <row r="26" spans="1:17" hidden="1" x14ac:dyDescent="0.25">
      <c r="N26" t="s">
        <v>25</v>
      </c>
      <c r="O26" t="s">
        <v>34</v>
      </c>
    </row>
    <row r="27" spans="1:17" hidden="1" x14ac:dyDescent="0.25">
      <c r="N27" t="s">
        <v>26</v>
      </c>
      <c r="O27" t="s">
        <v>34</v>
      </c>
    </row>
    <row r="28" spans="1:17" hidden="1" x14ac:dyDescent="0.25">
      <c r="N28" t="s">
        <v>27</v>
      </c>
      <c r="O28" s="43">
        <v>43059</v>
      </c>
      <c r="P28" s="43">
        <v>43189</v>
      </c>
      <c r="Q28">
        <f>P28-O28</f>
        <v>130</v>
      </c>
    </row>
    <row r="29" spans="1:17" hidden="1" x14ac:dyDescent="0.25">
      <c r="N29" t="s">
        <v>28</v>
      </c>
      <c r="O29" s="43">
        <v>43089</v>
      </c>
      <c r="P29" s="43">
        <v>43189</v>
      </c>
      <c r="Q29">
        <f t="shared" ref="Q29:Q32" si="6">P29-O29</f>
        <v>100</v>
      </c>
    </row>
    <row r="30" spans="1:17" hidden="1" x14ac:dyDescent="0.25">
      <c r="N30" t="s">
        <v>31</v>
      </c>
      <c r="O30" s="43">
        <v>43122</v>
      </c>
      <c r="P30" s="43">
        <v>43189</v>
      </c>
      <c r="Q30">
        <f t="shared" si="6"/>
        <v>67</v>
      </c>
    </row>
    <row r="31" spans="1:17" hidden="1" x14ac:dyDescent="0.25">
      <c r="N31" t="s">
        <v>32</v>
      </c>
      <c r="O31" s="43">
        <v>43151</v>
      </c>
      <c r="P31" s="43">
        <v>43189</v>
      </c>
      <c r="Q31">
        <f t="shared" si="6"/>
        <v>38</v>
      </c>
    </row>
    <row r="32" spans="1:17" hidden="1" x14ac:dyDescent="0.25">
      <c r="N32" t="s">
        <v>35</v>
      </c>
      <c r="O32" s="43">
        <v>43179</v>
      </c>
      <c r="P32" s="43">
        <v>43189</v>
      </c>
      <c r="Q32">
        <f t="shared" si="6"/>
        <v>10</v>
      </c>
    </row>
    <row r="34" spans="1:1" x14ac:dyDescent="0.25">
      <c r="A34" s="70" t="s">
        <v>54</v>
      </c>
    </row>
  </sheetData>
  <mergeCells count="4">
    <mergeCell ref="A14:E14"/>
    <mergeCell ref="A1:E1"/>
    <mergeCell ref="M1:Q1"/>
    <mergeCell ref="G1:K1"/>
  </mergeCells>
  <hyperlinks>
    <hyperlink ref="A34" r:id="rId1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view="pageLayout" topLeftCell="A16" zoomScaleNormal="90" workbookViewId="0">
      <selection activeCell="A21" sqref="A21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50"/>
      <c r="J1" s="50"/>
      <c r="K1" s="50"/>
      <c r="L1" s="50"/>
      <c r="N1" s="50"/>
      <c r="O1" s="50"/>
      <c r="P1" s="50"/>
      <c r="Q1" s="50"/>
    </row>
    <row r="2" spans="1:17" ht="15.75" thickBot="1" x14ac:dyDescent="0.3">
      <c r="A2" s="25"/>
      <c r="B2" s="26" t="s">
        <v>4</v>
      </c>
      <c r="C2" s="27">
        <v>41830453</v>
      </c>
      <c r="D2" s="27">
        <v>11253832</v>
      </c>
      <c r="E2" s="27">
        <v>5626916</v>
      </c>
      <c r="F2" s="28">
        <v>5626916</v>
      </c>
      <c r="H2" s="33"/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</row>
    <row r="6" spans="1:17" x14ac:dyDescent="0.25">
      <c r="A6" s="29"/>
      <c r="B6" s="30" t="s">
        <v>19</v>
      </c>
      <c r="C6" s="31">
        <f>SUM(C2:C5)</f>
        <v>41830453</v>
      </c>
      <c r="D6" s="31">
        <f>SUM(D2:D5)</f>
        <v>11253832</v>
      </c>
      <c r="E6" s="31">
        <f>SUM(E2:E5)</f>
        <v>5626916</v>
      </c>
      <c r="F6" s="32">
        <f>SUM(F2:F5)</f>
        <v>5626916</v>
      </c>
      <c r="P6" s="2"/>
      <c r="Q6" s="2"/>
    </row>
    <row r="7" spans="1:17" x14ac:dyDescent="0.25">
      <c r="A7" s="18"/>
      <c r="B7" s="19" t="s">
        <v>8</v>
      </c>
      <c r="C7" s="20">
        <v>0</v>
      </c>
      <c r="D7" s="20">
        <v>0</v>
      </c>
      <c r="E7" s="20">
        <v>0</v>
      </c>
      <c r="F7" s="21">
        <v>0</v>
      </c>
      <c r="P7" s="2"/>
      <c r="Q7" s="2"/>
    </row>
    <row r="8" spans="1:17" ht="15.75" thickBot="1" x14ac:dyDescent="0.3">
      <c r="A8" s="29"/>
      <c r="B8" s="45" t="s">
        <v>9</v>
      </c>
      <c r="C8" s="46">
        <f>SUM(C6:C7)</f>
        <v>41830453</v>
      </c>
      <c r="D8" s="46">
        <f>SUM(D6:D7)</f>
        <v>11253832</v>
      </c>
      <c r="E8" s="46">
        <f>SUM(E6:E7)</f>
        <v>5626916</v>
      </c>
      <c r="F8" s="47">
        <f>SUM(F6:F7)</f>
        <v>5626916</v>
      </c>
    </row>
    <row r="9" spans="1:17" x14ac:dyDescent="0.25">
      <c r="A9" s="13"/>
      <c r="B9" s="14" t="s">
        <v>29</v>
      </c>
      <c r="C9" s="48" t="s">
        <v>38</v>
      </c>
      <c r="D9" s="48">
        <v>8584408</v>
      </c>
      <c r="E9" s="48">
        <v>4620222</v>
      </c>
      <c r="F9" s="49">
        <v>3964186</v>
      </c>
      <c r="P9" s="2"/>
      <c r="Q9" s="2"/>
    </row>
    <row r="10" spans="1:17" x14ac:dyDescent="0.25">
      <c r="A10" s="29"/>
      <c r="B10" s="30" t="s">
        <v>22</v>
      </c>
      <c r="C10" s="31">
        <f>C7</f>
        <v>0</v>
      </c>
      <c r="D10" s="31">
        <f t="shared" ref="D10:F10" si="0">D7</f>
        <v>0</v>
      </c>
      <c r="E10" s="31">
        <f t="shared" si="0"/>
        <v>0</v>
      </c>
      <c r="F10" s="32">
        <f t="shared" si="0"/>
        <v>0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0</v>
      </c>
      <c r="D11" s="23">
        <f t="shared" ref="D11:F11" si="1">SUM(D9:D10)</f>
        <v>8584408</v>
      </c>
      <c r="E11" s="23">
        <f t="shared" si="1"/>
        <v>4620222</v>
      </c>
      <c r="F11" s="24">
        <f t="shared" si="1"/>
        <v>3964186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11253832</v>
      </c>
      <c r="C16" s="3">
        <f>D11</f>
        <v>8584408</v>
      </c>
      <c r="D16" s="3">
        <v>0</v>
      </c>
      <c r="E16" s="3">
        <v>0</v>
      </c>
      <c r="F16" s="3">
        <v>0</v>
      </c>
      <c r="G16" s="3">
        <f>SUM(C16:F16)</f>
        <v>8584408</v>
      </c>
      <c r="H16" s="3">
        <f>MIN(B16,G16)</f>
        <v>8584408</v>
      </c>
      <c r="I16" s="3">
        <f>MIN((G17-I17),(B16-H16))</f>
        <v>0</v>
      </c>
      <c r="J16" s="3">
        <f>MIN((G18-J18),(B16-H16-I16))</f>
        <v>0</v>
      </c>
      <c r="K16" s="3">
        <f>B16-SUM(H16:J16)</f>
        <v>2669424</v>
      </c>
      <c r="L16" s="3">
        <f>G16-SUM(H16:H18)</f>
        <v>0</v>
      </c>
      <c r="M16" s="3">
        <f>D7</f>
        <v>0</v>
      </c>
      <c r="N16" s="3">
        <v>0</v>
      </c>
      <c r="O16" s="8">
        <f>K16+M16-N16</f>
        <v>2669424</v>
      </c>
    </row>
    <row r="17" spans="1:15" ht="15" customHeight="1" x14ac:dyDescent="0.25">
      <c r="A17" s="5" t="s">
        <v>2</v>
      </c>
      <c r="B17" s="3">
        <f>E6</f>
        <v>5626916</v>
      </c>
      <c r="C17" s="3">
        <f>E11</f>
        <v>4620222</v>
      </c>
      <c r="D17" s="3">
        <v>0</v>
      </c>
      <c r="E17" s="3">
        <v>0</v>
      </c>
      <c r="F17" s="3">
        <v>0</v>
      </c>
      <c r="G17" s="3">
        <f>SUM(C17:F17)</f>
        <v>4620222</v>
      </c>
      <c r="H17" s="3">
        <f>MIN((G16-H16),(B17-I17))</f>
        <v>0</v>
      </c>
      <c r="I17" s="3">
        <f>MIN(B17,G17)</f>
        <v>4620222</v>
      </c>
      <c r="J17" s="3"/>
      <c r="K17" s="3">
        <f>B17-SUM(H17:J17)</f>
        <v>1006694</v>
      </c>
      <c r="L17" s="3">
        <f>G17-SUM(I16:I18)</f>
        <v>0</v>
      </c>
      <c r="M17" s="3">
        <f>E7</f>
        <v>0</v>
      </c>
      <c r="N17" s="3">
        <v>0</v>
      </c>
      <c r="O17" s="8">
        <f>K17+M17-N17</f>
        <v>1006694</v>
      </c>
    </row>
    <row r="18" spans="1:15" ht="15" customHeight="1" x14ac:dyDescent="0.25">
      <c r="A18" s="5" t="s">
        <v>3</v>
      </c>
      <c r="B18" s="3">
        <f>F6</f>
        <v>5626916</v>
      </c>
      <c r="C18" s="3">
        <f>F11</f>
        <v>3964186</v>
      </c>
      <c r="D18" s="3">
        <v>0</v>
      </c>
      <c r="E18" s="3">
        <v>0</v>
      </c>
      <c r="F18" s="3">
        <v>0</v>
      </c>
      <c r="G18" s="3">
        <f>SUM(C18:F18)</f>
        <v>3964186</v>
      </c>
      <c r="H18" s="3">
        <f>MIN((G16-H16-H17),(B18-J18))</f>
        <v>0</v>
      </c>
      <c r="I18" s="3"/>
      <c r="J18" s="3">
        <f>MIN(B18,G18)</f>
        <v>3964186</v>
      </c>
      <c r="K18" s="3">
        <f>B18-SUM(H18:J18)</f>
        <v>1662730</v>
      </c>
      <c r="L18" s="3">
        <f>G18-SUM(J16:J18)</f>
        <v>0</v>
      </c>
      <c r="M18" s="3">
        <f>F7</f>
        <v>0</v>
      </c>
      <c r="N18" s="3">
        <v>0</v>
      </c>
      <c r="O18" s="8">
        <f>K18+M18-N18</f>
        <v>1662730</v>
      </c>
    </row>
    <row r="19" spans="1:15" x14ac:dyDescent="0.25">
      <c r="A19" s="5" t="s">
        <v>18</v>
      </c>
      <c r="B19" s="3">
        <f t="shared" ref="B19:G19" si="2">SUM(B16:B18)</f>
        <v>22507664</v>
      </c>
      <c r="C19" s="3">
        <f t="shared" si="2"/>
        <v>17168816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 t="shared" si="2"/>
        <v>17168816</v>
      </c>
      <c r="H19" s="3">
        <f t="shared" ref="H19:O19" si="3">SUM(H16:H18)</f>
        <v>8584408</v>
      </c>
      <c r="I19" s="3">
        <f t="shared" si="3"/>
        <v>4620222</v>
      </c>
      <c r="J19" s="3">
        <f t="shared" si="3"/>
        <v>3964186</v>
      </c>
      <c r="K19" s="3">
        <f t="shared" si="3"/>
        <v>5338848</v>
      </c>
      <c r="L19" s="3">
        <f t="shared" si="3"/>
        <v>0</v>
      </c>
      <c r="M19" s="3">
        <f t="shared" si="3"/>
        <v>0</v>
      </c>
      <c r="N19" s="3">
        <f t="shared" si="3"/>
        <v>0</v>
      </c>
      <c r="O19" s="8">
        <f t="shared" si="3"/>
        <v>5338848</v>
      </c>
    </row>
    <row r="21" spans="1:15" x14ac:dyDescent="0.25">
      <c r="A21" s="70" t="s">
        <v>54</v>
      </c>
    </row>
  </sheetData>
  <mergeCells count="1">
    <mergeCell ref="H14:K14"/>
  </mergeCells>
  <hyperlinks>
    <hyperlink ref="A21" r:id="rId1"/>
  </hyperlinks>
  <pageMargins left="0.7" right="0.7" top="0.75" bottom="0.75" header="0.3" footer="0.3"/>
  <pageSetup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view="pageLayout" topLeftCell="A19" zoomScaleNormal="90" workbookViewId="0">
      <selection activeCell="A26" sqref="A26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3" width="11.7109375" style="2" customWidth="1"/>
    <col min="4" max="4" width="13.28515625" style="2" customWidth="1"/>
    <col min="5" max="15" width="11.7109375" style="2" customWidth="1"/>
    <col min="17" max="17" width="12.85546875" bestFit="1" customWidth="1"/>
    <col min="19" max="20" width="12.85546875" bestFit="1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66"/>
      <c r="J1" s="66"/>
      <c r="K1" s="66"/>
      <c r="L1" s="66"/>
      <c r="N1" s="66"/>
      <c r="O1" s="66"/>
      <c r="P1" s="66"/>
      <c r="Q1" s="66"/>
    </row>
    <row r="2" spans="1:17" ht="15.75" thickBot="1" x14ac:dyDescent="0.3">
      <c r="A2" s="25"/>
      <c r="B2" s="26" t="s">
        <v>4</v>
      </c>
      <c r="C2" s="27">
        <v>56039570.359999999</v>
      </c>
      <c r="D2" s="27">
        <v>1174840</v>
      </c>
      <c r="E2" s="27">
        <v>6500047.7199999997</v>
      </c>
      <c r="F2" s="28">
        <v>6500047.7199999997</v>
      </c>
    </row>
    <row r="3" spans="1:17" ht="15.75" thickBot="1" x14ac:dyDescent="0.3">
      <c r="A3" s="51"/>
      <c r="B3" s="52" t="s">
        <v>36</v>
      </c>
      <c r="C3" s="53">
        <v>-698165.85</v>
      </c>
      <c r="D3" s="53">
        <v>-11128162.300000001</v>
      </c>
      <c r="E3" s="53">
        <v>0</v>
      </c>
      <c r="F3" s="54">
        <v>0</v>
      </c>
    </row>
    <row r="4" spans="1:17" ht="15.75" thickBot="1" x14ac:dyDescent="0.3">
      <c r="A4" s="51"/>
      <c r="B4" s="52" t="s">
        <v>39</v>
      </c>
      <c r="C4" s="53">
        <v>0</v>
      </c>
      <c r="D4" s="53">
        <v>9953322</v>
      </c>
      <c r="E4" s="53">
        <v>0</v>
      </c>
      <c r="F4" s="54">
        <v>0</v>
      </c>
    </row>
    <row r="5" spans="1:17" x14ac:dyDescent="0.25">
      <c r="A5" s="15"/>
      <c r="B5" s="14" t="s">
        <v>7</v>
      </c>
      <c r="C5" s="16">
        <v>0</v>
      </c>
      <c r="D5" s="16">
        <v>0</v>
      </c>
      <c r="E5" s="16">
        <v>0</v>
      </c>
      <c r="F5" s="17">
        <v>0</v>
      </c>
    </row>
    <row r="6" spans="1:17" x14ac:dyDescent="0.25">
      <c r="A6" s="29"/>
      <c r="B6" s="30" t="s">
        <v>5</v>
      </c>
      <c r="C6" s="31">
        <v>0</v>
      </c>
      <c r="D6" s="31">
        <v>0</v>
      </c>
      <c r="E6" s="31">
        <v>0</v>
      </c>
      <c r="F6" s="32">
        <v>0</v>
      </c>
    </row>
    <row r="7" spans="1:17" ht="15.75" customHeight="1" x14ac:dyDescent="0.25">
      <c r="A7" s="18"/>
      <c r="B7" s="19" t="s">
        <v>6</v>
      </c>
      <c r="C7" s="20">
        <v>0</v>
      </c>
      <c r="D7" s="20">
        <v>0</v>
      </c>
      <c r="E7" s="20">
        <v>0</v>
      </c>
      <c r="F7" s="21">
        <v>0</v>
      </c>
    </row>
    <row r="8" spans="1:17" x14ac:dyDescent="0.25">
      <c r="A8" s="29"/>
      <c r="B8" s="30" t="s">
        <v>19</v>
      </c>
      <c r="C8" s="31">
        <f>SUM(C2:C7)</f>
        <v>55341404.509999998</v>
      </c>
      <c r="D8" s="31">
        <f t="shared" ref="D8:F8" si="0">SUM(D2:D7)</f>
        <v>-0.30000000074505806</v>
      </c>
      <c r="E8" s="31">
        <f t="shared" si="0"/>
        <v>6500047.7199999997</v>
      </c>
      <c r="F8" s="32">
        <f t="shared" si="0"/>
        <v>6500047.7199999997</v>
      </c>
      <c r="P8" s="2"/>
      <c r="Q8" s="2"/>
    </row>
    <row r="9" spans="1:17" ht="15.75" thickBot="1" x14ac:dyDescent="0.3">
      <c r="A9" s="18"/>
      <c r="B9" s="19" t="s">
        <v>8</v>
      </c>
      <c r="C9" s="20">
        <f>1677601.76+C10</f>
        <v>1778823.94</v>
      </c>
      <c r="D9" s="20">
        <f>5576+D10</f>
        <v>5656</v>
      </c>
      <c r="E9" s="20">
        <f>98059+E10</f>
        <v>103346</v>
      </c>
      <c r="F9" s="21">
        <f>98059+F10</f>
        <v>103346</v>
      </c>
      <c r="P9" s="2"/>
      <c r="Q9" s="2"/>
    </row>
    <row r="10" spans="1:17" x14ac:dyDescent="0.25">
      <c r="A10" s="51"/>
      <c r="B10" s="52" t="s">
        <v>36</v>
      </c>
      <c r="C10" s="53">
        <v>101222.18</v>
      </c>
      <c r="D10" s="53">
        <v>80</v>
      </c>
      <c r="E10" s="53">
        <v>5287</v>
      </c>
      <c r="F10" s="54">
        <v>5287</v>
      </c>
      <c r="P10" s="2"/>
      <c r="Q10" s="2"/>
    </row>
    <row r="11" spans="1:17" ht="15.75" thickBot="1" x14ac:dyDescent="0.3">
      <c r="A11" s="29"/>
      <c r="B11" s="45" t="s">
        <v>9</v>
      </c>
      <c r="C11" s="46">
        <f>SUM(C8:C9)</f>
        <v>57120228.449999996</v>
      </c>
      <c r="D11" s="46">
        <f>SUM(D8:D9)</f>
        <v>5655.6999999992549</v>
      </c>
      <c r="E11" s="46">
        <f>SUM(E8:E9)</f>
        <v>6603393.7199999997</v>
      </c>
      <c r="F11" s="47">
        <f>SUM(F8:F9)</f>
        <v>6603393.7199999997</v>
      </c>
    </row>
    <row r="12" spans="1:17" x14ac:dyDescent="0.25">
      <c r="A12" s="13"/>
      <c r="B12" s="14" t="s">
        <v>29</v>
      </c>
      <c r="C12" s="48">
        <v>54744144.25</v>
      </c>
      <c r="D12" s="48">
        <v>2288928.4500000002</v>
      </c>
      <c r="E12" s="48">
        <v>3833536</v>
      </c>
      <c r="F12" s="49">
        <v>3833536</v>
      </c>
      <c r="P12" s="2"/>
      <c r="Q12" s="2"/>
    </row>
    <row r="13" spans="1:17" x14ac:dyDescent="0.25">
      <c r="A13" s="51"/>
      <c r="B13" s="55" t="s">
        <v>36</v>
      </c>
      <c r="C13" s="53" t="s">
        <v>38</v>
      </c>
      <c r="D13" s="53">
        <v>-7926234.5</v>
      </c>
      <c r="E13" s="53">
        <v>-686445</v>
      </c>
      <c r="F13" s="54">
        <v>-30409</v>
      </c>
      <c r="P13" s="2"/>
      <c r="Q13" s="2"/>
    </row>
    <row r="14" spans="1:17" x14ac:dyDescent="0.25">
      <c r="A14" s="51"/>
      <c r="B14" s="55" t="s">
        <v>45</v>
      </c>
      <c r="C14" s="53">
        <v>0</v>
      </c>
      <c r="D14" s="53">
        <v>5631650</v>
      </c>
      <c r="E14" s="53">
        <v>0</v>
      </c>
      <c r="F14" s="54">
        <v>0</v>
      </c>
      <c r="P14" s="2"/>
      <c r="Q14" s="2"/>
    </row>
    <row r="15" spans="1:17" x14ac:dyDescent="0.25">
      <c r="A15" s="29"/>
      <c r="B15" s="30" t="s">
        <v>22</v>
      </c>
      <c r="C15" s="31">
        <f>C9</f>
        <v>1778823.94</v>
      </c>
      <c r="D15" s="31">
        <f t="shared" ref="D15:F15" si="1">D9</f>
        <v>5656</v>
      </c>
      <c r="E15" s="31">
        <f t="shared" si="1"/>
        <v>103346</v>
      </c>
      <c r="F15" s="32">
        <f t="shared" si="1"/>
        <v>103346</v>
      </c>
      <c r="P15" s="2"/>
      <c r="Q15" s="2"/>
    </row>
    <row r="16" spans="1:17" ht="15.75" thickBot="1" x14ac:dyDescent="0.3">
      <c r="A16" s="18"/>
      <c r="B16" s="22" t="s">
        <v>10</v>
      </c>
      <c r="C16" s="23">
        <f>SUM(C12:C15)</f>
        <v>56522968.189999998</v>
      </c>
      <c r="D16" s="23">
        <f t="shared" ref="D16:F16" si="2">SUM(D12:D15)</f>
        <v>-4.9999999813735485E-2</v>
      </c>
      <c r="E16" s="23">
        <f t="shared" si="2"/>
        <v>3250437</v>
      </c>
      <c r="F16" s="24">
        <f t="shared" si="2"/>
        <v>3906473</v>
      </c>
    </row>
    <row r="18" spans="1:20" x14ac:dyDescent="0.25">
      <c r="A18" s="12" t="s">
        <v>30</v>
      </c>
    </row>
    <row r="19" spans="1:20" x14ac:dyDescent="0.25">
      <c r="A19" s="5"/>
      <c r="B19" s="5"/>
      <c r="C19" s="5"/>
      <c r="D19" s="5"/>
      <c r="E19" s="5"/>
      <c r="F19" s="5"/>
      <c r="G19" s="5"/>
      <c r="H19" s="63" t="s">
        <v>11</v>
      </c>
      <c r="I19" s="64"/>
      <c r="J19" s="64"/>
      <c r="K19" s="65"/>
      <c r="L19" s="5"/>
      <c r="M19" s="5"/>
      <c r="N19" s="5"/>
      <c r="O19" s="5"/>
    </row>
    <row r="20" spans="1:20" s="4" customFormat="1" ht="45" x14ac:dyDescent="0.25">
      <c r="A20" s="6"/>
      <c r="B20" s="6" t="s">
        <v>12</v>
      </c>
      <c r="C20" s="6" t="s">
        <v>13</v>
      </c>
      <c r="D20" s="6" t="s">
        <v>23</v>
      </c>
      <c r="E20" s="6" t="s">
        <v>14</v>
      </c>
      <c r="F20" s="6" t="s">
        <v>15</v>
      </c>
      <c r="G20" s="6" t="s">
        <v>10</v>
      </c>
      <c r="H20" s="6" t="s">
        <v>1</v>
      </c>
      <c r="I20" s="6" t="s">
        <v>2</v>
      </c>
      <c r="J20" s="6" t="s">
        <v>3</v>
      </c>
      <c r="K20" s="6" t="s">
        <v>20</v>
      </c>
      <c r="L20" s="6" t="s">
        <v>21</v>
      </c>
      <c r="M20" s="6" t="s">
        <v>16</v>
      </c>
      <c r="N20" s="6" t="s">
        <v>17</v>
      </c>
      <c r="O20" s="7" t="s">
        <v>9</v>
      </c>
    </row>
    <row r="21" spans="1:20" ht="15" customHeight="1" x14ac:dyDescent="0.25">
      <c r="A21" s="5" t="s">
        <v>1</v>
      </c>
      <c r="B21" s="3">
        <f>D8</f>
        <v>-0.30000000074505806</v>
      </c>
      <c r="C21" s="3">
        <f>D16</f>
        <v>-4.9999999813735485E-2</v>
      </c>
      <c r="D21" s="3">
        <v>0</v>
      </c>
      <c r="E21" s="3">
        <v>0</v>
      </c>
      <c r="F21" s="3">
        <v>0</v>
      </c>
      <c r="G21" s="3">
        <f>SUM(C21:F21)</f>
        <v>-4.9999999813735485E-2</v>
      </c>
      <c r="H21" s="3">
        <f>MIN(B21,G21)</f>
        <v>-0.30000000074505806</v>
      </c>
      <c r="I21" s="3">
        <f>MIN((G22-I22),(B21-H21))</f>
        <v>0</v>
      </c>
      <c r="J21" s="3">
        <f>MIN((G23-J23),(B21-H21-I21))</f>
        <v>0</v>
      </c>
      <c r="K21" s="3">
        <f>B21-SUM(H21:J21)</f>
        <v>0</v>
      </c>
      <c r="L21" s="3">
        <f>G21-SUM(H21:H23)</f>
        <v>0</v>
      </c>
      <c r="M21" s="3">
        <f>D9</f>
        <v>5656</v>
      </c>
      <c r="N21" s="3">
        <v>0</v>
      </c>
      <c r="O21" s="8">
        <f>K21+M21-N21</f>
        <v>5656</v>
      </c>
      <c r="Q21" s="42"/>
      <c r="R21" s="42"/>
      <c r="S21" s="42"/>
      <c r="T21" s="42"/>
    </row>
    <row r="22" spans="1:20" ht="15" customHeight="1" x14ac:dyDescent="0.25">
      <c r="A22" s="5" t="s">
        <v>2</v>
      </c>
      <c r="B22" s="3">
        <f>E8</f>
        <v>6500047.7199999997</v>
      </c>
      <c r="C22" s="3">
        <f>E16</f>
        <v>3250437</v>
      </c>
      <c r="D22" s="3">
        <v>0</v>
      </c>
      <c r="E22" s="3">
        <v>0</v>
      </c>
      <c r="F22" s="3">
        <v>0</v>
      </c>
      <c r="G22" s="3">
        <f>SUM(C22:F22)</f>
        <v>3250437</v>
      </c>
      <c r="H22" s="3">
        <f>MIN((G21-H21),(B22-I22))</f>
        <v>0.25000000093132257</v>
      </c>
      <c r="I22" s="3">
        <f>MIN(B22,G22)</f>
        <v>3250437</v>
      </c>
      <c r="J22" s="3"/>
      <c r="K22" s="3">
        <f>B22-SUM(H22:J22)</f>
        <v>3249610.4699999988</v>
      </c>
      <c r="L22" s="3">
        <f>G22-SUM(I21:I23)</f>
        <v>0</v>
      </c>
      <c r="M22" s="3">
        <f>E9</f>
        <v>103346</v>
      </c>
      <c r="N22" s="3">
        <v>0</v>
      </c>
      <c r="O22" s="8">
        <f>K22+M22-N22</f>
        <v>3352956.4699999988</v>
      </c>
      <c r="R22" s="42"/>
      <c r="S22" s="42"/>
    </row>
    <row r="23" spans="1:20" ht="15" customHeight="1" x14ac:dyDescent="0.25">
      <c r="A23" s="5" t="s">
        <v>3</v>
      </c>
      <c r="B23" s="3">
        <f>F8</f>
        <v>6500047.7199999997</v>
      </c>
      <c r="C23" s="3">
        <f>F16</f>
        <v>3906473</v>
      </c>
      <c r="D23" s="3">
        <v>0</v>
      </c>
      <c r="E23" s="3">
        <v>0</v>
      </c>
      <c r="F23" s="3">
        <v>0</v>
      </c>
      <c r="G23" s="3">
        <f>SUM(C23:F23)</f>
        <v>3906473</v>
      </c>
      <c r="H23" s="3">
        <f>MIN((G21-H21-H22),(B23-J23))</f>
        <v>0</v>
      </c>
      <c r="I23" s="3"/>
      <c r="J23" s="3">
        <f>MIN(B23,G23)</f>
        <v>3906473</v>
      </c>
      <c r="K23" s="3">
        <f>B23-SUM(H23:J23)</f>
        <v>2593574.7199999997</v>
      </c>
      <c r="L23" s="3">
        <f>G23-SUM(J21:J23)</f>
        <v>0</v>
      </c>
      <c r="M23" s="3">
        <f>F9</f>
        <v>103346</v>
      </c>
      <c r="N23" s="3">
        <v>0</v>
      </c>
      <c r="O23" s="8">
        <f>K23+M23-N23</f>
        <v>2696920.7199999997</v>
      </c>
      <c r="R23" s="42"/>
      <c r="S23" s="42"/>
    </row>
    <row r="24" spans="1:20" x14ac:dyDescent="0.25">
      <c r="A24" s="5" t="s">
        <v>18</v>
      </c>
      <c r="B24" s="3">
        <f t="shared" ref="B24:G24" si="3">SUM(B21:B23)</f>
        <v>13000095.139999999</v>
      </c>
      <c r="C24" s="3">
        <f t="shared" si="3"/>
        <v>7156909.9500000002</v>
      </c>
      <c r="D24" s="3">
        <f t="shared" si="3"/>
        <v>0</v>
      </c>
      <c r="E24" s="3">
        <f t="shared" si="3"/>
        <v>0</v>
      </c>
      <c r="F24" s="3">
        <f t="shared" si="3"/>
        <v>0</v>
      </c>
      <c r="G24" s="3">
        <f t="shared" si="3"/>
        <v>7156909.9500000002</v>
      </c>
      <c r="H24" s="3">
        <f t="shared" ref="H24:O24" si="4">SUM(H21:H23)</f>
        <v>-4.9999999813735485E-2</v>
      </c>
      <c r="I24" s="3">
        <f t="shared" si="4"/>
        <v>3250437</v>
      </c>
      <c r="J24" s="3">
        <f t="shared" si="4"/>
        <v>3906473</v>
      </c>
      <c r="K24" s="3">
        <f t="shared" si="4"/>
        <v>5843185.1899999985</v>
      </c>
      <c r="L24" s="3">
        <f t="shared" si="4"/>
        <v>0</v>
      </c>
      <c r="M24" s="3">
        <f t="shared" si="4"/>
        <v>212348</v>
      </c>
      <c r="N24" s="3">
        <f t="shared" si="4"/>
        <v>0</v>
      </c>
      <c r="O24" s="8">
        <f t="shared" si="4"/>
        <v>6055533.1899999985</v>
      </c>
      <c r="S24" s="42"/>
    </row>
    <row r="26" spans="1:20" x14ac:dyDescent="0.25">
      <c r="A26" s="70" t="s">
        <v>54</v>
      </c>
    </row>
  </sheetData>
  <mergeCells count="3">
    <mergeCell ref="I1:L1"/>
    <mergeCell ref="N1:Q1"/>
    <mergeCell ref="H19:K19"/>
  </mergeCells>
  <hyperlinks>
    <hyperlink ref="A26" r:id="rId1"/>
  </hyperlinks>
  <pageMargins left="0.7" right="0.7" top="0.75" bottom="0.75" header="0.3" footer="0.3"/>
  <pageSetup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view="pageLayout" topLeftCell="A16" zoomScaleNormal="90" workbookViewId="0">
      <selection activeCell="A25" sqref="A25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3" width="11.7109375" style="2" customWidth="1"/>
    <col min="4" max="4" width="12.140625" style="2" customWidth="1"/>
    <col min="5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66"/>
      <c r="J1" s="66"/>
      <c r="K1" s="66"/>
      <c r="L1" s="66"/>
      <c r="N1" s="66"/>
      <c r="O1" s="66"/>
      <c r="P1" s="66"/>
      <c r="Q1" s="66"/>
    </row>
    <row r="2" spans="1:17" ht="15.75" thickBot="1" x14ac:dyDescent="0.3">
      <c r="A2" s="25"/>
      <c r="B2" s="26" t="s">
        <v>4</v>
      </c>
      <c r="C2" s="27">
        <v>52081906.950000003</v>
      </c>
      <c r="D2" s="27">
        <v>20398.68</v>
      </c>
      <c r="E2" s="27">
        <v>6664553</v>
      </c>
      <c r="F2" s="28">
        <v>6664553</v>
      </c>
      <c r="G2" s="33"/>
    </row>
    <row r="3" spans="1:17" ht="15.75" thickBot="1" x14ac:dyDescent="0.3">
      <c r="A3" s="51"/>
      <c r="B3" s="52" t="s">
        <v>36</v>
      </c>
      <c r="C3" s="53">
        <v>0</v>
      </c>
      <c r="D3" s="53">
        <v>-9953322</v>
      </c>
      <c r="E3" s="53">
        <v>0</v>
      </c>
      <c r="F3" s="54">
        <v>0</v>
      </c>
      <c r="G3" s="33"/>
    </row>
    <row r="4" spans="1:17" ht="15.75" thickBot="1" x14ac:dyDescent="0.3">
      <c r="A4" s="51"/>
      <c r="B4" s="52" t="s">
        <v>40</v>
      </c>
      <c r="C4" s="53">
        <v>0</v>
      </c>
      <c r="D4" s="53">
        <v>9932923</v>
      </c>
      <c r="E4" s="53">
        <v>0</v>
      </c>
      <c r="F4" s="54">
        <v>0</v>
      </c>
      <c r="G4" s="33"/>
    </row>
    <row r="5" spans="1:17" x14ac:dyDescent="0.25">
      <c r="A5" s="15"/>
      <c r="B5" s="14" t="s">
        <v>7</v>
      </c>
      <c r="C5" s="16">
        <v>0</v>
      </c>
      <c r="D5" s="16">
        <v>0</v>
      </c>
      <c r="E5" s="16">
        <v>0</v>
      </c>
      <c r="F5" s="17">
        <v>0</v>
      </c>
    </row>
    <row r="6" spans="1:17" x14ac:dyDescent="0.25">
      <c r="A6" s="29"/>
      <c r="B6" s="30" t="s">
        <v>5</v>
      </c>
      <c r="C6" s="31">
        <v>0</v>
      </c>
      <c r="D6" s="31">
        <v>0</v>
      </c>
      <c r="E6" s="31">
        <v>0</v>
      </c>
      <c r="F6" s="32">
        <v>0</v>
      </c>
    </row>
    <row r="7" spans="1:17" ht="15.75" customHeight="1" x14ac:dyDescent="0.25">
      <c r="A7" s="18"/>
      <c r="B7" s="19" t="s">
        <v>6</v>
      </c>
      <c r="C7" s="20">
        <v>0</v>
      </c>
      <c r="D7" s="20">
        <v>0</v>
      </c>
      <c r="E7" s="20">
        <v>0</v>
      </c>
      <c r="F7" s="21">
        <v>0</v>
      </c>
    </row>
    <row r="8" spans="1:17" x14ac:dyDescent="0.25">
      <c r="A8" s="29"/>
      <c r="B8" s="30" t="s">
        <v>19</v>
      </c>
      <c r="C8" s="31">
        <f>SUM(C2:C7)</f>
        <v>52081906.950000003</v>
      </c>
      <c r="D8" s="31">
        <f t="shared" ref="D8:F8" si="0">SUM(D2:D7)</f>
        <v>-0.32000000029802322</v>
      </c>
      <c r="E8" s="31">
        <f t="shared" si="0"/>
        <v>6664553</v>
      </c>
      <c r="F8" s="32">
        <f t="shared" si="0"/>
        <v>6664553</v>
      </c>
      <c r="P8" s="2"/>
      <c r="Q8" s="2"/>
    </row>
    <row r="9" spans="1:17" x14ac:dyDescent="0.25">
      <c r="A9" s="18"/>
      <c r="B9" s="19" t="s">
        <v>8</v>
      </c>
      <c r="C9" s="20">
        <v>890525</v>
      </c>
      <c r="D9" s="20">
        <v>2333</v>
      </c>
      <c r="E9" s="20">
        <v>57220</v>
      </c>
      <c r="F9" s="21">
        <v>57220</v>
      </c>
      <c r="P9" s="2"/>
      <c r="Q9" s="2"/>
    </row>
    <row r="10" spans="1:17" ht="15.75" thickBot="1" x14ac:dyDescent="0.3">
      <c r="A10" s="29"/>
      <c r="B10" s="45" t="s">
        <v>9</v>
      </c>
      <c r="C10" s="46">
        <f>SUM(C8:C9)</f>
        <v>52972431.950000003</v>
      </c>
      <c r="D10" s="46">
        <f>SUM(D8:D9)</f>
        <v>2332.679999999702</v>
      </c>
      <c r="E10" s="46">
        <f>SUM(E8:E9)</f>
        <v>6721773</v>
      </c>
      <c r="F10" s="47">
        <f>SUM(F8:F9)</f>
        <v>6721773</v>
      </c>
    </row>
    <row r="11" spans="1:17" x14ac:dyDescent="0.25">
      <c r="A11" s="13"/>
      <c r="B11" s="14" t="s">
        <v>29</v>
      </c>
      <c r="C11" s="48">
        <v>40926945.060000002</v>
      </c>
      <c r="D11" s="48">
        <v>2363194.56</v>
      </c>
      <c r="E11" s="48">
        <v>2555402</v>
      </c>
      <c r="F11" s="49">
        <v>2555402</v>
      </c>
      <c r="P11" s="2"/>
      <c r="Q11" s="2"/>
    </row>
    <row r="12" spans="1:17" x14ac:dyDescent="0.25">
      <c r="A12" s="51"/>
      <c r="B12" s="55" t="s">
        <v>36</v>
      </c>
      <c r="C12" s="53" t="s">
        <v>38</v>
      </c>
      <c r="D12" s="53">
        <v>-5631650</v>
      </c>
      <c r="E12" s="53">
        <v>0</v>
      </c>
      <c r="F12" s="54">
        <v>0</v>
      </c>
      <c r="P12" s="2"/>
      <c r="Q12" s="2"/>
    </row>
    <row r="13" spans="1:17" x14ac:dyDescent="0.25">
      <c r="A13" s="51"/>
      <c r="B13" s="55" t="s">
        <v>40</v>
      </c>
      <c r="C13" s="53">
        <v>0</v>
      </c>
      <c r="D13" s="53">
        <v>3266122</v>
      </c>
      <c r="E13" s="53">
        <v>0</v>
      </c>
      <c r="F13" s="54">
        <v>0</v>
      </c>
      <c r="P13" s="2"/>
      <c r="Q13" s="2"/>
    </row>
    <row r="14" spans="1:17" x14ac:dyDescent="0.25">
      <c r="A14" s="29"/>
      <c r="B14" s="30" t="s">
        <v>22</v>
      </c>
      <c r="C14" s="31">
        <f>C9</f>
        <v>890525</v>
      </c>
      <c r="D14" s="31">
        <f t="shared" ref="D14:F14" si="1">D9</f>
        <v>2333</v>
      </c>
      <c r="E14" s="31">
        <f t="shared" si="1"/>
        <v>57220</v>
      </c>
      <c r="F14" s="32">
        <f t="shared" si="1"/>
        <v>57220</v>
      </c>
      <c r="P14" s="2"/>
      <c r="Q14" s="2"/>
    </row>
    <row r="15" spans="1:17" ht="15.75" thickBot="1" x14ac:dyDescent="0.3">
      <c r="A15" s="18"/>
      <c r="B15" s="22" t="s">
        <v>10</v>
      </c>
      <c r="C15" s="23">
        <f>SUM(C11:C14)</f>
        <v>41817470.060000002</v>
      </c>
      <c r="D15" s="23">
        <f t="shared" ref="D15:F15" si="2">SUM(D11:D14)</f>
        <v>-0.43999999994412065</v>
      </c>
      <c r="E15" s="23">
        <f t="shared" si="2"/>
        <v>2612622</v>
      </c>
      <c r="F15" s="24">
        <f t="shared" si="2"/>
        <v>2612622</v>
      </c>
    </row>
    <row r="17" spans="1:15" x14ac:dyDescent="0.25">
      <c r="A17" s="12" t="s">
        <v>30</v>
      </c>
    </row>
    <row r="18" spans="1:15" x14ac:dyDescent="0.25">
      <c r="A18" s="5"/>
      <c r="B18" s="5"/>
      <c r="C18" s="5"/>
      <c r="D18" s="5"/>
      <c r="E18" s="5"/>
      <c r="F18" s="5"/>
      <c r="G18" s="5"/>
      <c r="H18" s="63" t="s">
        <v>11</v>
      </c>
      <c r="I18" s="64"/>
      <c r="J18" s="64"/>
      <c r="K18" s="65"/>
      <c r="L18" s="5"/>
      <c r="M18" s="5"/>
      <c r="N18" s="5"/>
      <c r="O18" s="5"/>
    </row>
    <row r="19" spans="1:15" s="4" customFormat="1" ht="45" x14ac:dyDescent="0.25">
      <c r="A19" s="6"/>
      <c r="B19" s="6" t="s">
        <v>12</v>
      </c>
      <c r="C19" s="6" t="s">
        <v>13</v>
      </c>
      <c r="D19" s="6" t="s">
        <v>23</v>
      </c>
      <c r="E19" s="6" t="s">
        <v>14</v>
      </c>
      <c r="F19" s="6" t="s">
        <v>15</v>
      </c>
      <c r="G19" s="6" t="s">
        <v>10</v>
      </c>
      <c r="H19" s="6" t="s">
        <v>1</v>
      </c>
      <c r="I19" s="6" t="s">
        <v>2</v>
      </c>
      <c r="J19" s="6" t="s">
        <v>3</v>
      </c>
      <c r="K19" s="6" t="s">
        <v>20</v>
      </c>
      <c r="L19" s="6" t="s">
        <v>21</v>
      </c>
      <c r="M19" s="6" t="s">
        <v>16</v>
      </c>
      <c r="N19" s="6" t="s">
        <v>17</v>
      </c>
      <c r="O19" s="7" t="s">
        <v>9</v>
      </c>
    </row>
    <row r="20" spans="1:15" ht="15" customHeight="1" x14ac:dyDescent="0.25">
      <c r="A20" s="5" t="s">
        <v>1</v>
      </c>
      <c r="B20" s="3">
        <f>D8</f>
        <v>-0.32000000029802322</v>
      </c>
      <c r="C20" s="3">
        <f>D15</f>
        <v>-0.43999999994412065</v>
      </c>
      <c r="D20" s="3">
        <v>0</v>
      </c>
      <c r="E20" s="3">
        <v>0</v>
      </c>
      <c r="F20" s="3">
        <v>0</v>
      </c>
      <c r="G20" s="3">
        <f>SUM(C20:F20)</f>
        <v>-0.43999999994412065</v>
      </c>
      <c r="H20" s="3">
        <f>MIN(B20,G20)</f>
        <v>-0.43999999994412065</v>
      </c>
      <c r="I20" s="3">
        <f>MIN((G21-I21),(B20-H20))</f>
        <v>0</v>
      </c>
      <c r="J20" s="3">
        <f>MIN((G22-J22),(B20-H20-I20))</f>
        <v>0</v>
      </c>
      <c r="K20" s="3">
        <f>B20-SUM(H20:J20)</f>
        <v>0.11999999964609742</v>
      </c>
      <c r="L20" s="3">
        <f>G20-SUM(H20:H22)</f>
        <v>0</v>
      </c>
      <c r="M20" s="3">
        <f>D9</f>
        <v>2333</v>
      </c>
      <c r="N20" s="3">
        <v>0</v>
      </c>
      <c r="O20" s="8">
        <f>K20+M20-N20</f>
        <v>2333.1199999996461</v>
      </c>
    </row>
    <row r="21" spans="1:15" ht="15" customHeight="1" x14ac:dyDescent="0.25">
      <c r="A21" s="5" t="s">
        <v>2</v>
      </c>
      <c r="B21" s="3">
        <f>E8</f>
        <v>6664553</v>
      </c>
      <c r="C21" s="3">
        <f>E15</f>
        <v>2612622</v>
      </c>
      <c r="D21" s="3">
        <v>0</v>
      </c>
      <c r="E21" s="3">
        <v>0</v>
      </c>
      <c r="F21" s="3">
        <v>0</v>
      </c>
      <c r="G21" s="3">
        <f>SUM(C21:F21)</f>
        <v>2612622</v>
      </c>
      <c r="H21" s="3">
        <f>MIN((G20-H20),(B21-I21))</f>
        <v>0</v>
      </c>
      <c r="I21" s="3">
        <f>MIN(B21,G21)</f>
        <v>2612622</v>
      </c>
      <c r="J21" s="3"/>
      <c r="K21" s="3">
        <f>B21-SUM(H21:J21)</f>
        <v>4051931</v>
      </c>
      <c r="L21" s="3">
        <f>G21-SUM(I20:I22)</f>
        <v>0</v>
      </c>
      <c r="M21" s="3">
        <f>E9</f>
        <v>57220</v>
      </c>
      <c r="N21" s="3">
        <v>0</v>
      </c>
      <c r="O21" s="8">
        <f>K21+M21-N21</f>
        <v>4109151</v>
      </c>
    </row>
    <row r="22" spans="1:15" ht="15" customHeight="1" x14ac:dyDescent="0.25">
      <c r="A22" s="5" t="s">
        <v>3</v>
      </c>
      <c r="B22" s="3">
        <f>F8</f>
        <v>6664553</v>
      </c>
      <c r="C22" s="3">
        <f>F15</f>
        <v>2612622</v>
      </c>
      <c r="D22" s="3">
        <v>0</v>
      </c>
      <c r="E22" s="3">
        <v>0</v>
      </c>
      <c r="F22" s="3">
        <v>0</v>
      </c>
      <c r="G22" s="3">
        <f>SUM(C22:F22)</f>
        <v>2612622</v>
      </c>
      <c r="H22" s="3">
        <f>MIN((G20-H20-H21),(B22-J22))</f>
        <v>0</v>
      </c>
      <c r="I22" s="3"/>
      <c r="J22" s="3">
        <f>MIN(B22,G22)</f>
        <v>2612622</v>
      </c>
      <c r="K22" s="3">
        <f>B22-SUM(H22:J22)</f>
        <v>4051931</v>
      </c>
      <c r="L22" s="3">
        <f>G22-SUM(J20:J22)</f>
        <v>0</v>
      </c>
      <c r="M22" s="3">
        <f>F9</f>
        <v>57220</v>
      </c>
      <c r="N22" s="3">
        <v>0</v>
      </c>
      <c r="O22" s="8">
        <f>K22+M22-N22</f>
        <v>4109151</v>
      </c>
    </row>
    <row r="23" spans="1:15" x14ac:dyDescent="0.25">
      <c r="A23" s="5" t="s">
        <v>18</v>
      </c>
      <c r="B23" s="3">
        <f t="shared" ref="B23:G23" si="3">SUM(B20:B22)</f>
        <v>13329105.68</v>
      </c>
      <c r="C23" s="3">
        <f t="shared" si="3"/>
        <v>5225243.5600000005</v>
      </c>
      <c r="D23" s="3">
        <f t="shared" si="3"/>
        <v>0</v>
      </c>
      <c r="E23" s="3">
        <f t="shared" si="3"/>
        <v>0</v>
      </c>
      <c r="F23" s="3">
        <f t="shared" si="3"/>
        <v>0</v>
      </c>
      <c r="G23" s="3">
        <f t="shared" si="3"/>
        <v>5225243.5600000005</v>
      </c>
      <c r="H23" s="3">
        <f t="shared" ref="H23:O23" si="4">SUM(H20:H22)</f>
        <v>-0.43999999994412065</v>
      </c>
      <c r="I23" s="3">
        <f t="shared" si="4"/>
        <v>2612622</v>
      </c>
      <c r="J23" s="3">
        <f t="shared" si="4"/>
        <v>2612622</v>
      </c>
      <c r="K23" s="3">
        <f t="shared" si="4"/>
        <v>8103862.1199999992</v>
      </c>
      <c r="L23" s="3">
        <f t="shared" si="4"/>
        <v>0</v>
      </c>
      <c r="M23" s="3">
        <f t="shared" si="4"/>
        <v>116773</v>
      </c>
      <c r="N23" s="3">
        <f t="shared" si="4"/>
        <v>0</v>
      </c>
      <c r="O23" s="8">
        <f t="shared" si="4"/>
        <v>8220635.1199999992</v>
      </c>
    </row>
    <row r="25" spans="1:15" x14ac:dyDescent="0.25">
      <c r="A25" s="70" t="s">
        <v>54</v>
      </c>
    </row>
  </sheetData>
  <mergeCells count="3">
    <mergeCell ref="I1:L1"/>
    <mergeCell ref="N1:Q1"/>
    <mergeCell ref="H18:K18"/>
  </mergeCells>
  <hyperlinks>
    <hyperlink ref="A25" r:id="rId1"/>
  </hyperlinks>
  <pageMargins left="0.7" right="0.7" top="0.75" bottom="0.75" header="0.3" footer="0.3"/>
  <pageSetup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view="pageLayout" topLeftCell="A19" zoomScaleNormal="90" workbookViewId="0">
      <selection activeCell="A25" sqref="A25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66"/>
      <c r="J1" s="66"/>
      <c r="K1" s="66"/>
      <c r="L1" s="66"/>
      <c r="N1" s="66"/>
      <c r="O1" s="66"/>
      <c r="P1" s="66"/>
      <c r="Q1" s="66"/>
    </row>
    <row r="2" spans="1:17" ht="15.75" thickBot="1" x14ac:dyDescent="0.3">
      <c r="A2" s="25"/>
      <c r="B2" s="26" t="s">
        <v>4</v>
      </c>
      <c r="C2" s="27">
        <v>43182988.219999999</v>
      </c>
      <c r="D2" s="27">
        <v>18955.8</v>
      </c>
      <c r="E2" s="27">
        <v>5650453</v>
      </c>
      <c r="F2" s="28">
        <v>5650453</v>
      </c>
    </row>
    <row r="3" spans="1:17" ht="15.75" thickBot="1" x14ac:dyDescent="0.3">
      <c r="A3" s="51"/>
      <c r="B3" s="52" t="s">
        <v>36</v>
      </c>
      <c r="C3" s="53">
        <v>0</v>
      </c>
      <c r="D3" s="53">
        <v>-9932923</v>
      </c>
      <c r="E3" s="53">
        <v>0</v>
      </c>
      <c r="F3" s="54">
        <v>0</v>
      </c>
    </row>
    <row r="4" spans="1:17" ht="15.75" thickBot="1" x14ac:dyDescent="0.3">
      <c r="A4" s="51"/>
      <c r="B4" s="52" t="s">
        <v>41</v>
      </c>
      <c r="C4" s="53">
        <v>0</v>
      </c>
      <c r="D4" s="53">
        <v>9913967</v>
      </c>
      <c r="E4" s="53">
        <v>0</v>
      </c>
      <c r="F4" s="54">
        <v>0</v>
      </c>
    </row>
    <row r="5" spans="1:17" x14ac:dyDescent="0.25">
      <c r="A5" s="15"/>
      <c r="B5" s="14" t="s">
        <v>7</v>
      </c>
      <c r="C5" s="16">
        <v>0</v>
      </c>
      <c r="D5" s="16">
        <v>0</v>
      </c>
      <c r="E5" s="16">
        <v>0</v>
      </c>
      <c r="F5" s="17">
        <v>0</v>
      </c>
    </row>
    <row r="6" spans="1:17" x14ac:dyDescent="0.25">
      <c r="A6" s="29"/>
      <c r="B6" s="30" t="s">
        <v>5</v>
      </c>
      <c r="C6" s="31">
        <v>0</v>
      </c>
      <c r="D6" s="31">
        <v>0</v>
      </c>
      <c r="E6" s="31">
        <v>0</v>
      </c>
      <c r="F6" s="32">
        <v>0</v>
      </c>
    </row>
    <row r="7" spans="1:17" ht="15.75" customHeight="1" x14ac:dyDescent="0.25">
      <c r="A7" s="18"/>
      <c r="B7" s="19" t="s">
        <v>6</v>
      </c>
      <c r="C7" s="20">
        <v>0</v>
      </c>
      <c r="D7" s="20">
        <v>0</v>
      </c>
      <c r="E7" s="20">
        <v>0</v>
      </c>
      <c r="F7" s="21">
        <v>0</v>
      </c>
    </row>
    <row r="8" spans="1:17" x14ac:dyDescent="0.25">
      <c r="A8" s="29"/>
      <c r="B8" s="30" t="s">
        <v>19</v>
      </c>
      <c r="C8" s="31">
        <f>SUM(C2:C7)</f>
        <v>43182988.219999999</v>
      </c>
      <c r="D8" s="31">
        <f t="shared" ref="D8:F8" si="0">SUM(D2:D7)</f>
        <v>-0.19999999925494194</v>
      </c>
      <c r="E8" s="31">
        <f t="shared" si="0"/>
        <v>5650453</v>
      </c>
      <c r="F8" s="32">
        <f t="shared" si="0"/>
        <v>5650453</v>
      </c>
      <c r="P8" s="2"/>
      <c r="Q8" s="2"/>
    </row>
    <row r="9" spans="1:17" x14ac:dyDescent="0.25">
      <c r="A9" s="18"/>
      <c r="B9" s="19" t="s">
        <v>8</v>
      </c>
      <c r="C9" s="20">
        <v>323530.59000000003</v>
      </c>
      <c r="D9" s="20">
        <v>3125</v>
      </c>
      <c r="E9" s="20">
        <v>8307</v>
      </c>
      <c r="F9" s="21">
        <v>8307</v>
      </c>
      <c r="P9" s="2"/>
      <c r="Q9" s="2"/>
    </row>
    <row r="10" spans="1:17" ht="15.75" thickBot="1" x14ac:dyDescent="0.3">
      <c r="A10" s="29"/>
      <c r="B10" s="45" t="s">
        <v>9</v>
      </c>
      <c r="C10" s="46">
        <f>SUM(C8:C9)</f>
        <v>43506518.810000002</v>
      </c>
      <c r="D10" s="46">
        <f>SUM(D8:D9)</f>
        <v>3124.8000000007451</v>
      </c>
      <c r="E10" s="46">
        <f>SUM(E8:E9)</f>
        <v>5658760</v>
      </c>
      <c r="F10" s="47">
        <f>SUM(F8:F9)</f>
        <v>5658760</v>
      </c>
    </row>
    <row r="11" spans="1:17" x14ac:dyDescent="0.25">
      <c r="A11" s="13"/>
      <c r="B11" s="14" t="s">
        <v>29</v>
      </c>
      <c r="C11" s="48">
        <v>48501814.030000001</v>
      </c>
      <c r="D11" s="48">
        <v>2707516.04</v>
      </c>
      <c r="E11" s="48">
        <v>3042431</v>
      </c>
      <c r="F11" s="49">
        <v>3042431</v>
      </c>
      <c r="P11" s="2"/>
      <c r="Q11" s="2"/>
    </row>
    <row r="12" spans="1:17" x14ac:dyDescent="0.25">
      <c r="A12" s="51"/>
      <c r="B12" s="55" t="s">
        <v>36</v>
      </c>
      <c r="C12" s="53" t="s">
        <v>38</v>
      </c>
      <c r="D12" s="53">
        <v>-3266122</v>
      </c>
      <c r="E12" s="53">
        <v>0</v>
      </c>
      <c r="F12" s="54">
        <v>0</v>
      </c>
      <c r="P12" s="2"/>
      <c r="Q12" s="2"/>
    </row>
    <row r="13" spans="1:17" x14ac:dyDescent="0.25">
      <c r="A13" s="51"/>
      <c r="B13" s="55" t="s">
        <v>41</v>
      </c>
      <c r="C13" s="53">
        <v>0</v>
      </c>
      <c r="D13" s="53">
        <v>555481</v>
      </c>
      <c r="E13" s="53">
        <v>0</v>
      </c>
      <c r="F13" s="54">
        <v>0</v>
      </c>
      <c r="P13" s="2"/>
      <c r="Q13" s="2"/>
    </row>
    <row r="14" spans="1:17" x14ac:dyDescent="0.25">
      <c r="A14" s="29"/>
      <c r="B14" s="30" t="s">
        <v>22</v>
      </c>
      <c r="C14" s="31">
        <f>C9</f>
        <v>323530.59000000003</v>
      </c>
      <c r="D14" s="31">
        <f t="shared" ref="D14:F14" si="1">D9</f>
        <v>3125</v>
      </c>
      <c r="E14" s="31">
        <f t="shared" si="1"/>
        <v>8307</v>
      </c>
      <c r="F14" s="32">
        <f t="shared" si="1"/>
        <v>8307</v>
      </c>
      <c r="P14" s="2"/>
      <c r="Q14" s="2"/>
    </row>
    <row r="15" spans="1:17" ht="15.75" thickBot="1" x14ac:dyDescent="0.3">
      <c r="A15" s="18"/>
      <c r="B15" s="22" t="s">
        <v>10</v>
      </c>
      <c r="C15" s="23">
        <f>SUM(C11:C14)</f>
        <v>48825344.620000005</v>
      </c>
      <c r="D15" s="23">
        <f t="shared" ref="D15:F15" si="2">SUM(D11:D14)</f>
        <v>4.0000000037252903E-2</v>
      </c>
      <c r="E15" s="23">
        <f t="shared" si="2"/>
        <v>3050738</v>
      </c>
      <c r="F15" s="24">
        <f t="shared" si="2"/>
        <v>3050738</v>
      </c>
    </row>
    <row r="17" spans="1:15" x14ac:dyDescent="0.25">
      <c r="A17" s="12" t="s">
        <v>30</v>
      </c>
    </row>
    <row r="18" spans="1:15" x14ac:dyDescent="0.25">
      <c r="A18" s="5"/>
      <c r="B18" s="5"/>
      <c r="C18" s="5"/>
      <c r="D18" s="5"/>
      <c r="E18" s="5"/>
      <c r="F18" s="5"/>
      <c r="G18" s="5"/>
      <c r="H18" s="63" t="s">
        <v>11</v>
      </c>
      <c r="I18" s="64"/>
      <c r="J18" s="64"/>
      <c r="K18" s="65"/>
      <c r="L18" s="5"/>
      <c r="M18" s="5"/>
      <c r="N18" s="5"/>
      <c r="O18" s="5"/>
    </row>
    <row r="19" spans="1:15" s="4" customFormat="1" ht="45" x14ac:dyDescent="0.25">
      <c r="A19" s="6"/>
      <c r="B19" s="6" t="s">
        <v>12</v>
      </c>
      <c r="C19" s="6" t="s">
        <v>13</v>
      </c>
      <c r="D19" s="6" t="s">
        <v>23</v>
      </c>
      <c r="E19" s="6" t="s">
        <v>14</v>
      </c>
      <c r="F19" s="6" t="s">
        <v>15</v>
      </c>
      <c r="G19" s="6" t="s">
        <v>10</v>
      </c>
      <c r="H19" s="6" t="s">
        <v>1</v>
      </c>
      <c r="I19" s="6" t="s">
        <v>2</v>
      </c>
      <c r="J19" s="6" t="s">
        <v>3</v>
      </c>
      <c r="K19" s="6" t="s">
        <v>20</v>
      </c>
      <c r="L19" s="6" t="s">
        <v>21</v>
      </c>
      <c r="M19" s="6" t="s">
        <v>16</v>
      </c>
      <c r="N19" s="6" t="s">
        <v>17</v>
      </c>
      <c r="O19" s="7" t="s">
        <v>9</v>
      </c>
    </row>
    <row r="20" spans="1:15" ht="15" customHeight="1" x14ac:dyDescent="0.25">
      <c r="A20" s="5" t="s">
        <v>1</v>
      </c>
      <c r="B20" s="3">
        <f>D8</f>
        <v>-0.19999999925494194</v>
      </c>
      <c r="C20" s="3">
        <f>D15</f>
        <v>4.0000000037252903E-2</v>
      </c>
      <c r="D20" s="3">
        <v>0</v>
      </c>
      <c r="E20" s="3">
        <v>0</v>
      </c>
      <c r="F20" s="3">
        <v>0</v>
      </c>
      <c r="G20" s="3">
        <f>SUM(C20:F20)</f>
        <v>4.0000000037252903E-2</v>
      </c>
      <c r="H20" s="3">
        <f>MIN(B20,G20)</f>
        <v>-0.19999999925494194</v>
      </c>
      <c r="I20" s="3">
        <f>MIN((G21-I21),(B20-H20))</f>
        <v>0</v>
      </c>
      <c r="J20" s="3">
        <f>MIN((G22-J22),(B20-H20-I20))</f>
        <v>0</v>
      </c>
      <c r="K20" s="3">
        <f>B20-SUM(H20:J20)</f>
        <v>0</v>
      </c>
      <c r="L20" s="3">
        <f>G20-SUM(H20:H22)</f>
        <v>0</v>
      </c>
      <c r="M20" s="3">
        <f>D9</f>
        <v>3125</v>
      </c>
      <c r="N20" s="3">
        <v>0</v>
      </c>
      <c r="O20" s="8">
        <f>K20+M20-N20</f>
        <v>3125</v>
      </c>
    </row>
    <row r="21" spans="1:15" ht="15" customHeight="1" x14ac:dyDescent="0.25">
      <c r="A21" s="5" t="s">
        <v>2</v>
      </c>
      <c r="B21" s="3">
        <f>E8</f>
        <v>5650453</v>
      </c>
      <c r="C21" s="3">
        <f>E15</f>
        <v>3050738</v>
      </c>
      <c r="D21" s="3">
        <v>0</v>
      </c>
      <c r="E21" s="3">
        <v>0</v>
      </c>
      <c r="F21" s="3">
        <v>0</v>
      </c>
      <c r="G21" s="3">
        <f>SUM(C21:F21)</f>
        <v>3050738</v>
      </c>
      <c r="H21" s="3">
        <f>MIN((G20-H20),(B21-I21))</f>
        <v>0.23999999929219484</v>
      </c>
      <c r="I21" s="3">
        <f>MIN(B21,G21)</f>
        <v>3050738</v>
      </c>
      <c r="J21" s="3"/>
      <c r="K21" s="3">
        <f>B21-SUM(H21:J21)</f>
        <v>2599714.7600000007</v>
      </c>
      <c r="L21" s="3">
        <f>G21-SUM(I20:I22)</f>
        <v>0</v>
      </c>
      <c r="M21" s="3">
        <f>E9</f>
        <v>8307</v>
      </c>
      <c r="N21" s="3">
        <v>0</v>
      </c>
      <c r="O21" s="8">
        <f>K21+M21-N21</f>
        <v>2608021.7600000007</v>
      </c>
    </row>
    <row r="22" spans="1:15" ht="15" customHeight="1" x14ac:dyDescent="0.25">
      <c r="A22" s="5" t="s">
        <v>3</v>
      </c>
      <c r="B22" s="3">
        <f>F8</f>
        <v>5650453</v>
      </c>
      <c r="C22" s="3">
        <f>F15</f>
        <v>3050738</v>
      </c>
      <c r="D22" s="3">
        <v>0</v>
      </c>
      <c r="E22" s="3">
        <v>0</v>
      </c>
      <c r="F22" s="3">
        <v>0</v>
      </c>
      <c r="G22" s="3">
        <f>SUM(C22:F22)</f>
        <v>3050738</v>
      </c>
      <c r="H22" s="3">
        <f>MIN((G20-H20-H21),(B22-J22))</f>
        <v>0</v>
      </c>
      <c r="I22" s="3"/>
      <c r="J22" s="3">
        <f>MIN(B22,G22)</f>
        <v>3050738</v>
      </c>
      <c r="K22" s="3">
        <f>B22-SUM(H22:J22)</f>
        <v>2599715</v>
      </c>
      <c r="L22" s="3">
        <f>G22-SUM(J20:J22)</f>
        <v>0</v>
      </c>
      <c r="M22" s="3">
        <f>F9</f>
        <v>8307</v>
      </c>
      <c r="N22" s="3">
        <v>0</v>
      </c>
      <c r="O22" s="8">
        <f>K22+M22-N22</f>
        <v>2608022</v>
      </c>
    </row>
    <row r="23" spans="1:15" x14ac:dyDescent="0.25">
      <c r="A23" s="5" t="s">
        <v>18</v>
      </c>
      <c r="B23" s="3">
        <f t="shared" ref="B23:G23" si="3">SUM(B20:B22)</f>
        <v>11300905.800000001</v>
      </c>
      <c r="C23" s="3">
        <f t="shared" si="3"/>
        <v>6101476.04</v>
      </c>
      <c r="D23" s="3">
        <f t="shared" si="3"/>
        <v>0</v>
      </c>
      <c r="E23" s="3">
        <f t="shared" si="3"/>
        <v>0</v>
      </c>
      <c r="F23" s="3">
        <f t="shared" si="3"/>
        <v>0</v>
      </c>
      <c r="G23" s="3">
        <f t="shared" si="3"/>
        <v>6101476.04</v>
      </c>
      <c r="H23" s="3">
        <f t="shared" ref="H23:O23" si="4">SUM(H20:H22)</f>
        <v>4.0000000037252903E-2</v>
      </c>
      <c r="I23" s="3">
        <f t="shared" si="4"/>
        <v>3050738</v>
      </c>
      <c r="J23" s="3">
        <f t="shared" si="4"/>
        <v>3050738</v>
      </c>
      <c r="K23" s="3">
        <f t="shared" si="4"/>
        <v>5199429.7600000007</v>
      </c>
      <c r="L23" s="3">
        <f t="shared" si="4"/>
        <v>0</v>
      </c>
      <c r="M23" s="3">
        <f t="shared" si="4"/>
        <v>19739</v>
      </c>
      <c r="N23" s="3">
        <f t="shared" si="4"/>
        <v>0</v>
      </c>
      <c r="O23" s="8">
        <f t="shared" si="4"/>
        <v>5219168.7600000007</v>
      </c>
    </row>
    <row r="25" spans="1:15" x14ac:dyDescent="0.25">
      <c r="A25" s="70" t="s">
        <v>54</v>
      </c>
    </row>
  </sheetData>
  <mergeCells count="3">
    <mergeCell ref="I1:L1"/>
    <mergeCell ref="N1:Q1"/>
    <mergeCell ref="H18:K18"/>
  </mergeCells>
  <hyperlinks>
    <hyperlink ref="A25" r:id="rId1"/>
  </hyperlinks>
  <pageMargins left="0.7" right="0.7" top="0.75" bottom="0.75" header="0.3" footer="0.3"/>
  <pageSetup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view="pageLayout" topLeftCell="A16" zoomScaleNormal="90" workbookViewId="0">
      <selection activeCell="A24" sqref="A24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66"/>
      <c r="J1" s="66"/>
      <c r="K1" s="66"/>
      <c r="L1" s="66"/>
      <c r="N1" s="66"/>
      <c r="O1" s="66"/>
      <c r="P1" s="66"/>
      <c r="Q1" s="66"/>
    </row>
    <row r="2" spans="1:17" ht="15.75" thickBot="1" x14ac:dyDescent="0.3">
      <c r="A2" s="25"/>
      <c r="B2" s="26" t="s">
        <v>4</v>
      </c>
      <c r="C2" s="27">
        <v>69684573.510000005</v>
      </c>
      <c r="D2" s="27">
        <v>1730030.29</v>
      </c>
      <c r="E2" s="27">
        <v>7324613</v>
      </c>
      <c r="F2" s="28">
        <v>7324613</v>
      </c>
    </row>
    <row r="3" spans="1:17" ht="15.75" thickBot="1" x14ac:dyDescent="0.3">
      <c r="A3" s="51"/>
      <c r="B3" s="52" t="s">
        <v>36</v>
      </c>
      <c r="C3" s="53">
        <v>0</v>
      </c>
      <c r="D3" s="53">
        <v>-9913967</v>
      </c>
      <c r="E3" s="53">
        <v>0</v>
      </c>
      <c r="F3" s="54">
        <v>0</v>
      </c>
    </row>
    <row r="4" spans="1:17" ht="15.75" thickBot="1" x14ac:dyDescent="0.3">
      <c r="A4" s="51"/>
      <c r="B4" s="52" t="s">
        <v>42</v>
      </c>
      <c r="C4" s="53">
        <v>0</v>
      </c>
      <c r="D4" s="53">
        <v>8183937</v>
      </c>
      <c r="E4" s="53">
        <v>0</v>
      </c>
      <c r="F4" s="54">
        <v>0</v>
      </c>
    </row>
    <row r="5" spans="1:17" x14ac:dyDescent="0.25">
      <c r="A5" s="15"/>
      <c r="B5" s="14" t="s">
        <v>7</v>
      </c>
      <c r="C5" s="16">
        <v>0</v>
      </c>
      <c r="D5" s="16">
        <v>0</v>
      </c>
      <c r="E5" s="16">
        <v>0</v>
      </c>
      <c r="F5" s="17">
        <v>0</v>
      </c>
    </row>
    <row r="6" spans="1:17" x14ac:dyDescent="0.25">
      <c r="A6" s="29"/>
      <c r="B6" s="30" t="s">
        <v>5</v>
      </c>
      <c r="C6" s="31">
        <v>0</v>
      </c>
      <c r="D6" s="31">
        <v>0</v>
      </c>
      <c r="E6" s="31">
        <v>0</v>
      </c>
      <c r="F6" s="32">
        <v>0</v>
      </c>
    </row>
    <row r="7" spans="1:17" ht="15.75" customHeight="1" x14ac:dyDescent="0.25">
      <c r="A7" s="18"/>
      <c r="B7" s="19" t="s">
        <v>6</v>
      </c>
      <c r="C7" s="20">
        <v>0</v>
      </c>
      <c r="D7" s="20">
        <v>0</v>
      </c>
      <c r="E7" s="20">
        <v>0</v>
      </c>
      <c r="F7" s="21">
        <v>0</v>
      </c>
    </row>
    <row r="8" spans="1:17" x14ac:dyDescent="0.25">
      <c r="A8" s="29"/>
      <c r="B8" s="30" t="s">
        <v>19</v>
      </c>
      <c r="C8" s="31">
        <f>SUM(C2:C7)</f>
        <v>69684573.510000005</v>
      </c>
      <c r="D8" s="31">
        <f t="shared" ref="D8:F8" si="0">SUM(D2:D7)</f>
        <v>0.2900000000372529</v>
      </c>
      <c r="E8" s="31">
        <f t="shared" si="0"/>
        <v>7324613</v>
      </c>
      <c r="F8" s="32">
        <f t="shared" si="0"/>
        <v>7324613</v>
      </c>
      <c r="P8" s="2"/>
      <c r="Q8" s="2"/>
    </row>
    <row r="9" spans="1:17" x14ac:dyDescent="0.25">
      <c r="A9" s="18"/>
      <c r="B9" s="19" t="s">
        <v>8</v>
      </c>
      <c r="C9" s="20">
        <v>359069</v>
      </c>
      <c r="D9" s="20">
        <v>1400</v>
      </c>
      <c r="E9" s="20">
        <v>8429</v>
      </c>
      <c r="F9" s="21">
        <v>8429</v>
      </c>
      <c r="P9" s="2"/>
      <c r="Q9" s="2"/>
    </row>
    <row r="10" spans="1:17" ht="15.75" thickBot="1" x14ac:dyDescent="0.3">
      <c r="A10" s="29"/>
      <c r="B10" s="45" t="s">
        <v>9</v>
      </c>
      <c r="C10" s="46">
        <f>SUM(C8:C9)</f>
        <v>70043642.510000005</v>
      </c>
      <c r="D10" s="46">
        <f>SUM(D8:D9)</f>
        <v>1400.2900000000373</v>
      </c>
      <c r="E10" s="46">
        <f>SUM(E8:E9)</f>
        <v>7333042</v>
      </c>
      <c r="F10" s="47">
        <f>SUM(F8:F9)</f>
        <v>7333042</v>
      </c>
    </row>
    <row r="11" spans="1:17" x14ac:dyDescent="0.25">
      <c r="A11" s="13"/>
      <c r="B11" s="14" t="s">
        <v>29</v>
      </c>
      <c r="C11" s="48">
        <v>62074852.700000003</v>
      </c>
      <c r="D11" s="48">
        <v>5187416.92</v>
      </c>
      <c r="E11" s="48">
        <v>3023029</v>
      </c>
      <c r="F11" s="49">
        <v>3023029</v>
      </c>
      <c r="P11" s="2"/>
      <c r="Q11" s="2"/>
    </row>
    <row r="12" spans="1:17" x14ac:dyDescent="0.25">
      <c r="A12" s="51"/>
      <c r="B12" s="55" t="s">
        <v>36</v>
      </c>
      <c r="C12" s="53" t="s">
        <v>38</v>
      </c>
      <c r="D12" s="53">
        <v>-555481</v>
      </c>
      <c r="E12" s="53">
        <v>0</v>
      </c>
      <c r="F12" s="54">
        <v>0</v>
      </c>
      <c r="P12" s="2"/>
      <c r="Q12" s="2"/>
    </row>
    <row r="13" spans="1:17" x14ac:dyDescent="0.25">
      <c r="A13" s="29"/>
      <c r="B13" s="30" t="s">
        <v>22</v>
      </c>
      <c r="C13" s="31">
        <f>C9</f>
        <v>359069</v>
      </c>
      <c r="D13" s="31">
        <f t="shared" ref="D13:F13" si="1">D9</f>
        <v>1400</v>
      </c>
      <c r="E13" s="31">
        <f t="shared" si="1"/>
        <v>8429</v>
      </c>
      <c r="F13" s="32">
        <f t="shared" si="1"/>
        <v>8429</v>
      </c>
      <c r="P13" s="2"/>
      <c r="Q13" s="2"/>
    </row>
    <row r="14" spans="1:17" ht="15.75" thickBot="1" x14ac:dyDescent="0.3">
      <c r="A14" s="18"/>
      <c r="B14" s="22" t="s">
        <v>10</v>
      </c>
      <c r="C14" s="23">
        <f>SUM(C11:C13)</f>
        <v>62433921.700000003</v>
      </c>
      <c r="D14" s="23">
        <f t="shared" ref="D14:F14" si="2">SUM(D11:D13)</f>
        <v>4633335.92</v>
      </c>
      <c r="E14" s="23">
        <f t="shared" si="2"/>
        <v>3031458</v>
      </c>
      <c r="F14" s="24">
        <f t="shared" si="2"/>
        <v>3031458</v>
      </c>
    </row>
    <row r="16" spans="1:17" x14ac:dyDescent="0.25">
      <c r="A16" s="12" t="s">
        <v>30</v>
      </c>
    </row>
    <row r="17" spans="1:15" x14ac:dyDescent="0.25">
      <c r="A17" s="5"/>
      <c r="B17" s="5"/>
      <c r="C17" s="5"/>
      <c r="D17" s="5"/>
      <c r="E17" s="5"/>
      <c r="F17" s="5"/>
      <c r="G17" s="5"/>
      <c r="H17" s="63" t="s">
        <v>11</v>
      </c>
      <c r="I17" s="64"/>
      <c r="J17" s="64"/>
      <c r="K17" s="65"/>
      <c r="L17" s="5"/>
      <c r="M17" s="5"/>
      <c r="N17" s="5"/>
      <c r="O17" s="5"/>
    </row>
    <row r="18" spans="1:15" s="4" customFormat="1" ht="45" x14ac:dyDescent="0.25">
      <c r="A18" s="6"/>
      <c r="B18" s="6" t="s">
        <v>12</v>
      </c>
      <c r="C18" s="6" t="s">
        <v>13</v>
      </c>
      <c r="D18" s="6" t="s">
        <v>23</v>
      </c>
      <c r="E18" s="6" t="s">
        <v>14</v>
      </c>
      <c r="F18" s="6" t="s">
        <v>15</v>
      </c>
      <c r="G18" s="6" t="s">
        <v>10</v>
      </c>
      <c r="H18" s="6" t="s">
        <v>1</v>
      </c>
      <c r="I18" s="6" t="s">
        <v>2</v>
      </c>
      <c r="J18" s="6" t="s">
        <v>3</v>
      </c>
      <c r="K18" s="6" t="s">
        <v>20</v>
      </c>
      <c r="L18" s="6" t="s">
        <v>21</v>
      </c>
      <c r="M18" s="6" t="s">
        <v>16</v>
      </c>
      <c r="N18" s="6" t="s">
        <v>17</v>
      </c>
      <c r="O18" s="7" t="s">
        <v>9</v>
      </c>
    </row>
    <row r="19" spans="1:15" ht="15" customHeight="1" x14ac:dyDescent="0.25">
      <c r="A19" s="5" t="s">
        <v>1</v>
      </c>
      <c r="B19" s="3">
        <f>D8</f>
        <v>0.2900000000372529</v>
      </c>
      <c r="C19" s="3">
        <f>D14</f>
        <v>4633335.92</v>
      </c>
      <c r="D19" s="3">
        <v>0</v>
      </c>
      <c r="E19" s="3">
        <v>0</v>
      </c>
      <c r="F19" s="3">
        <v>0</v>
      </c>
      <c r="G19" s="3">
        <f>SUM(C19:F19)</f>
        <v>4633335.92</v>
      </c>
      <c r="H19" s="3">
        <f>MIN(B19,G19)</f>
        <v>0.2900000000372529</v>
      </c>
      <c r="I19" s="3">
        <f>MIN((G20-I20),(B19-H19))</f>
        <v>0</v>
      </c>
      <c r="J19" s="3">
        <f>MIN((G21-J21),(B19-H19-I19))</f>
        <v>0</v>
      </c>
      <c r="K19" s="3">
        <f>B19-SUM(H19:J19)</f>
        <v>0</v>
      </c>
      <c r="L19" s="3">
        <f>G19-SUM(H19:H21)</f>
        <v>0</v>
      </c>
      <c r="M19" s="3">
        <f>D9</f>
        <v>1400</v>
      </c>
      <c r="N19" s="3">
        <v>0</v>
      </c>
      <c r="O19" s="8">
        <f>K19+M19-N19</f>
        <v>1400</v>
      </c>
    </row>
    <row r="20" spans="1:15" ht="15" customHeight="1" x14ac:dyDescent="0.25">
      <c r="A20" s="5" t="s">
        <v>2</v>
      </c>
      <c r="B20" s="3">
        <f>E8</f>
        <v>7324613</v>
      </c>
      <c r="C20" s="3">
        <f>E14</f>
        <v>3031458</v>
      </c>
      <c r="D20" s="3">
        <v>0</v>
      </c>
      <c r="E20" s="3">
        <v>0</v>
      </c>
      <c r="F20" s="3">
        <v>0</v>
      </c>
      <c r="G20" s="3">
        <f>SUM(C20:F20)</f>
        <v>3031458</v>
      </c>
      <c r="H20" s="3">
        <f>MIN((G19-H19),(B20-I20))</f>
        <v>4293155</v>
      </c>
      <c r="I20" s="3">
        <f>MIN(B20,G20)</f>
        <v>3031458</v>
      </c>
      <c r="J20" s="3"/>
      <c r="K20" s="3">
        <f>B20-SUM(H20:J20)</f>
        <v>0</v>
      </c>
      <c r="L20" s="3">
        <f>G20-SUM(I19:I21)</f>
        <v>0</v>
      </c>
      <c r="M20" s="3">
        <f>E9</f>
        <v>8429</v>
      </c>
      <c r="N20" s="3">
        <v>0</v>
      </c>
      <c r="O20" s="8">
        <f>K20+M20-N20</f>
        <v>8429</v>
      </c>
    </row>
    <row r="21" spans="1:15" ht="15" customHeight="1" x14ac:dyDescent="0.25">
      <c r="A21" s="5" t="s">
        <v>3</v>
      </c>
      <c r="B21" s="3">
        <f>F8</f>
        <v>7324613</v>
      </c>
      <c r="C21" s="3">
        <f>F14</f>
        <v>3031458</v>
      </c>
      <c r="D21" s="3">
        <v>0</v>
      </c>
      <c r="E21" s="3">
        <v>0</v>
      </c>
      <c r="F21" s="3">
        <v>0</v>
      </c>
      <c r="G21" s="3">
        <f>SUM(C21:F21)</f>
        <v>3031458</v>
      </c>
      <c r="H21" s="3">
        <f>MIN((G19-H19-H20),(B21-J21))</f>
        <v>340180.62999999989</v>
      </c>
      <c r="I21" s="3"/>
      <c r="J21" s="3">
        <f>MIN(B21,G21)</f>
        <v>3031458</v>
      </c>
      <c r="K21" s="3">
        <f>B21-SUM(H21:J21)</f>
        <v>3952974.37</v>
      </c>
      <c r="L21" s="3">
        <f>G21-SUM(J19:J21)</f>
        <v>0</v>
      </c>
      <c r="M21" s="3">
        <f>F9</f>
        <v>8429</v>
      </c>
      <c r="N21" s="3">
        <v>0</v>
      </c>
      <c r="O21" s="8">
        <f>K21+M21-N21</f>
        <v>3961403.37</v>
      </c>
    </row>
    <row r="22" spans="1:15" x14ac:dyDescent="0.25">
      <c r="A22" s="5" t="s">
        <v>18</v>
      </c>
      <c r="B22" s="3">
        <f t="shared" ref="B22:G22" si="3">SUM(B19:B21)</f>
        <v>14649226.289999999</v>
      </c>
      <c r="C22" s="3">
        <f t="shared" si="3"/>
        <v>10696251.92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10696251.92</v>
      </c>
      <c r="H22" s="3">
        <f t="shared" ref="H22:O22" si="4">SUM(H19:H21)</f>
        <v>4633335.92</v>
      </c>
      <c r="I22" s="3">
        <f t="shared" si="4"/>
        <v>3031458</v>
      </c>
      <c r="J22" s="3">
        <f t="shared" si="4"/>
        <v>3031458</v>
      </c>
      <c r="K22" s="3">
        <f t="shared" si="4"/>
        <v>3952974.37</v>
      </c>
      <c r="L22" s="3">
        <f t="shared" si="4"/>
        <v>0</v>
      </c>
      <c r="M22" s="3">
        <f t="shared" si="4"/>
        <v>18258</v>
      </c>
      <c r="N22" s="3">
        <f t="shared" si="4"/>
        <v>0</v>
      </c>
      <c r="O22" s="8">
        <f t="shared" si="4"/>
        <v>3971232.37</v>
      </c>
    </row>
    <row r="24" spans="1:15" x14ac:dyDescent="0.25">
      <c r="A24" s="70" t="s">
        <v>54</v>
      </c>
    </row>
  </sheetData>
  <mergeCells count="3">
    <mergeCell ref="I1:L1"/>
    <mergeCell ref="N1:Q1"/>
    <mergeCell ref="H17:K17"/>
  </mergeCells>
  <hyperlinks>
    <hyperlink ref="A24" r:id="rId1"/>
  </hyperlinks>
  <pageMargins left="0.7" right="0.7" top="0.75" bottom="0.75" header="0.3" footer="0.3"/>
  <pageSetup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view="pageLayout" topLeftCell="A16" zoomScaleNormal="90" workbookViewId="0">
      <selection activeCell="A23" sqref="A23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66"/>
      <c r="J1" s="66"/>
      <c r="K1" s="66"/>
      <c r="L1" s="66"/>
      <c r="N1" s="66"/>
      <c r="O1" s="66"/>
      <c r="P1" s="66"/>
      <c r="Q1" s="66"/>
    </row>
    <row r="2" spans="1:17" ht="15.75" thickBot="1" x14ac:dyDescent="0.3">
      <c r="A2" s="25"/>
      <c r="B2" s="26" t="s">
        <v>4</v>
      </c>
      <c r="C2" s="27">
        <v>79222909.730000004</v>
      </c>
      <c r="D2" s="27">
        <v>5692743</v>
      </c>
      <c r="E2" s="27">
        <v>5736975</v>
      </c>
      <c r="F2" s="28">
        <v>5736975</v>
      </c>
    </row>
    <row r="3" spans="1:17" ht="15.75" thickBot="1" x14ac:dyDescent="0.3">
      <c r="A3" s="51"/>
      <c r="B3" s="52" t="s">
        <v>36</v>
      </c>
      <c r="C3" s="53">
        <v>0</v>
      </c>
      <c r="D3" s="53">
        <v>-8183937</v>
      </c>
      <c r="E3" s="53">
        <v>0</v>
      </c>
      <c r="F3" s="54">
        <v>0</v>
      </c>
    </row>
    <row r="4" spans="1:17" ht="15.75" thickBot="1" x14ac:dyDescent="0.3">
      <c r="A4" s="51"/>
      <c r="B4" s="52" t="s">
        <v>43</v>
      </c>
      <c r="C4" s="53">
        <v>0</v>
      </c>
      <c r="D4" s="53">
        <v>2491194</v>
      </c>
      <c r="E4" s="53">
        <v>0</v>
      </c>
      <c r="F4" s="54">
        <v>0</v>
      </c>
    </row>
    <row r="5" spans="1:17" x14ac:dyDescent="0.25">
      <c r="A5" s="15"/>
      <c r="B5" s="14" t="s">
        <v>7</v>
      </c>
      <c r="C5" s="16">
        <v>0</v>
      </c>
      <c r="D5" s="16">
        <v>0</v>
      </c>
      <c r="E5" s="16">
        <v>0</v>
      </c>
      <c r="F5" s="17">
        <v>0</v>
      </c>
    </row>
    <row r="6" spans="1:17" x14ac:dyDescent="0.25">
      <c r="A6" s="29"/>
      <c r="B6" s="30" t="s">
        <v>5</v>
      </c>
      <c r="C6" s="31">
        <v>0</v>
      </c>
      <c r="D6" s="31">
        <v>0</v>
      </c>
      <c r="E6" s="31">
        <v>0</v>
      </c>
      <c r="F6" s="32">
        <v>0</v>
      </c>
    </row>
    <row r="7" spans="1:17" ht="15.75" customHeight="1" x14ac:dyDescent="0.25">
      <c r="A7" s="18"/>
      <c r="B7" s="19" t="s">
        <v>6</v>
      </c>
      <c r="C7" s="20">
        <v>0</v>
      </c>
      <c r="D7" s="20">
        <v>0</v>
      </c>
      <c r="E7" s="20">
        <v>0</v>
      </c>
      <c r="F7" s="21">
        <v>0</v>
      </c>
    </row>
    <row r="8" spans="1:17" x14ac:dyDescent="0.25">
      <c r="A8" s="29"/>
      <c r="B8" s="30" t="s">
        <v>19</v>
      </c>
      <c r="C8" s="31">
        <f>SUM(C2:C7)</f>
        <v>79222909.730000004</v>
      </c>
      <c r="D8" s="31">
        <f t="shared" ref="D8:F8" si="0">SUM(D2:D7)</f>
        <v>0</v>
      </c>
      <c r="E8" s="31">
        <f t="shared" si="0"/>
        <v>5736975</v>
      </c>
      <c r="F8" s="32">
        <f t="shared" si="0"/>
        <v>5736975</v>
      </c>
      <c r="P8" s="2"/>
      <c r="Q8" s="2"/>
    </row>
    <row r="9" spans="1:17" x14ac:dyDescent="0.25">
      <c r="A9" s="18"/>
      <c r="B9" s="19" t="s">
        <v>8</v>
      </c>
      <c r="C9" s="20">
        <v>748017</v>
      </c>
      <c r="D9" s="20">
        <v>26040</v>
      </c>
      <c r="E9" s="20">
        <v>5680</v>
      </c>
      <c r="F9" s="21">
        <v>5680</v>
      </c>
      <c r="P9" s="2"/>
      <c r="Q9" s="2"/>
    </row>
    <row r="10" spans="1:17" ht="15.75" thickBot="1" x14ac:dyDescent="0.3">
      <c r="A10" s="29"/>
      <c r="B10" s="45" t="s">
        <v>9</v>
      </c>
      <c r="C10" s="46">
        <f>SUM(C8:C9)</f>
        <v>79970926.730000004</v>
      </c>
      <c r="D10" s="46">
        <f>SUM(D8:D9)</f>
        <v>26040</v>
      </c>
      <c r="E10" s="46">
        <f>SUM(E8:E9)</f>
        <v>5742655</v>
      </c>
      <c r="F10" s="47">
        <f>SUM(F8:F9)</f>
        <v>5742655</v>
      </c>
    </row>
    <row r="11" spans="1:17" x14ac:dyDescent="0.25">
      <c r="A11" s="13"/>
      <c r="B11" s="14" t="s">
        <v>29</v>
      </c>
      <c r="C11" s="48">
        <v>48653650.390000001</v>
      </c>
      <c r="D11" s="48">
        <v>3430222</v>
      </c>
      <c r="E11" s="48">
        <v>2683699</v>
      </c>
      <c r="F11" s="49">
        <v>2683699</v>
      </c>
      <c r="P11" s="2"/>
      <c r="Q11" s="2"/>
    </row>
    <row r="12" spans="1:17" x14ac:dyDescent="0.25">
      <c r="A12" s="29"/>
      <c r="B12" s="30" t="s">
        <v>22</v>
      </c>
      <c r="C12" s="31">
        <f>C9</f>
        <v>748017</v>
      </c>
      <c r="D12" s="31">
        <f t="shared" ref="D12:F12" si="1">D9</f>
        <v>26040</v>
      </c>
      <c r="E12" s="31">
        <f t="shared" si="1"/>
        <v>5680</v>
      </c>
      <c r="F12" s="32">
        <f t="shared" si="1"/>
        <v>5680</v>
      </c>
      <c r="P12" s="2"/>
      <c r="Q12" s="2"/>
    </row>
    <row r="13" spans="1:17" ht="15.75" thickBot="1" x14ac:dyDescent="0.3">
      <c r="A13" s="18"/>
      <c r="B13" s="22" t="s">
        <v>10</v>
      </c>
      <c r="C13" s="23">
        <f>SUM(C11:C12)</f>
        <v>49401667.390000001</v>
      </c>
      <c r="D13" s="23">
        <f t="shared" ref="D13:F13" si="2">SUM(D11:D12)</f>
        <v>3456262</v>
      </c>
      <c r="E13" s="23">
        <f t="shared" si="2"/>
        <v>2689379</v>
      </c>
      <c r="F13" s="24">
        <f t="shared" si="2"/>
        <v>2689379</v>
      </c>
    </row>
    <row r="15" spans="1:17" x14ac:dyDescent="0.25">
      <c r="A15" s="12" t="s">
        <v>30</v>
      </c>
    </row>
    <row r="16" spans="1:17" x14ac:dyDescent="0.25">
      <c r="A16" s="5"/>
      <c r="B16" s="5"/>
      <c r="C16" s="5"/>
      <c r="D16" s="5"/>
      <c r="E16" s="5"/>
      <c r="F16" s="5"/>
      <c r="G16" s="5"/>
      <c r="H16" s="63" t="s">
        <v>11</v>
      </c>
      <c r="I16" s="64"/>
      <c r="J16" s="64"/>
      <c r="K16" s="65"/>
      <c r="L16" s="5"/>
      <c r="M16" s="5"/>
      <c r="N16" s="5"/>
      <c r="O16" s="5"/>
    </row>
    <row r="17" spans="1:15" s="4" customFormat="1" ht="45" x14ac:dyDescent="0.25">
      <c r="A17" s="6"/>
      <c r="B17" s="6" t="s">
        <v>12</v>
      </c>
      <c r="C17" s="6" t="s">
        <v>13</v>
      </c>
      <c r="D17" s="6" t="s">
        <v>23</v>
      </c>
      <c r="E17" s="6" t="s">
        <v>14</v>
      </c>
      <c r="F17" s="6" t="s">
        <v>15</v>
      </c>
      <c r="G17" s="6" t="s">
        <v>10</v>
      </c>
      <c r="H17" s="6" t="s">
        <v>1</v>
      </c>
      <c r="I17" s="6" t="s">
        <v>2</v>
      </c>
      <c r="J17" s="6" t="s">
        <v>3</v>
      </c>
      <c r="K17" s="6" t="s">
        <v>20</v>
      </c>
      <c r="L17" s="6" t="s">
        <v>21</v>
      </c>
      <c r="M17" s="6" t="s">
        <v>16</v>
      </c>
      <c r="N17" s="6" t="s">
        <v>17</v>
      </c>
      <c r="O17" s="7" t="s">
        <v>9</v>
      </c>
    </row>
    <row r="18" spans="1:15" ht="15" customHeight="1" x14ac:dyDescent="0.25">
      <c r="A18" s="5" t="s">
        <v>1</v>
      </c>
      <c r="B18" s="3">
        <f>D8</f>
        <v>0</v>
      </c>
      <c r="C18" s="3">
        <f>D13</f>
        <v>3456262</v>
      </c>
      <c r="D18" s="3">
        <v>0</v>
      </c>
      <c r="E18" s="3">
        <v>0</v>
      </c>
      <c r="F18" s="3">
        <v>0</v>
      </c>
      <c r="G18" s="3">
        <f>SUM(C18:F18)</f>
        <v>3456262</v>
      </c>
      <c r="H18" s="3">
        <f>MIN(B18,G18)</f>
        <v>0</v>
      </c>
      <c r="I18" s="3">
        <f>MIN((G19-I19),(B18-H18))</f>
        <v>0</v>
      </c>
      <c r="J18" s="3">
        <f>MIN((G20-J20),(B18-H18-I18))</f>
        <v>0</v>
      </c>
      <c r="K18" s="3">
        <f>B18-SUM(H18:J18)</f>
        <v>0</v>
      </c>
      <c r="L18" s="3">
        <f>G18-SUM(H18:H20)</f>
        <v>0</v>
      </c>
      <c r="M18" s="3">
        <f>D9</f>
        <v>26040</v>
      </c>
      <c r="N18" s="3">
        <v>0</v>
      </c>
      <c r="O18" s="8">
        <f>K18+M18-N18</f>
        <v>26040</v>
      </c>
    </row>
    <row r="19" spans="1:15" ht="15" customHeight="1" x14ac:dyDescent="0.25">
      <c r="A19" s="5" t="s">
        <v>2</v>
      </c>
      <c r="B19" s="3">
        <f>E8</f>
        <v>5736975</v>
      </c>
      <c r="C19" s="3">
        <f>E13</f>
        <v>2689379</v>
      </c>
      <c r="D19" s="3">
        <v>0</v>
      </c>
      <c r="E19" s="3">
        <v>0</v>
      </c>
      <c r="F19" s="3">
        <v>0</v>
      </c>
      <c r="G19" s="3">
        <f>SUM(C19:F19)</f>
        <v>2689379</v>
      </c>
      <c r="H19" s="3">
        <f>MIN((G18-H18),(B19-I19))</f>
        <v>3047596</v>
      </c>
      <c r="I19" s="3">
        <f>MIN(B19,G19)</f>
        <v>2689379</v>
      </c>
      <c r="J19" s="3"/>
      <c r="K19" s="3">
        <f>B19-SUM(H19:J19)</f>
        <v>0</v>
      </c>
      <c r="L19" s="3">
        <f>G19-SUM(I18:I20)</f>
        <v>0</v>
      </c>
      <c r="M19" s="3">
        <f>E9</f>
        <v>5680</v>
      </c>
      <c r="N19" s="3">
        <v>0</v>
      </c>
      <c r="O19" s="8">
        <f>K19+M19-N19</f>
        <v>5680</v>
      </c>
    </row>
    <row r="20" spans="1:15" ht="15" customHeight="1" x14ac:dyDescent="0.25">
      <c r="A20" s="5" t="s">
        <v>3</v>
      </c>
      <c r="B20" s="3">
        <f>F8</f>
        <v>5736975</v>
      </c>
      <c r="C20" s="3">
        <f>F13</f>
        <v>2689379</v>
      </c>
      <c r="D20" s="3">
        <v>0</v>
      </c>
      <c r="E20" s="3">
        <v>0</v>
      </c>
      <c r="F20" s="3">
        <v>0</v>
      </c>
      <c r="G20" s="3">
        <f>SUM(C20:F20)</f>
        <v>2689379</v>
      </c>
      <c r="H20" s="3">
        <f>MIN((G18-H18-H19),(B20-J20))</f>
        <v>408666</v>
      </c>
      <c r="I20" s="3"/>
      <c r="J20" s="3">
        <f>MIN(B20,G20)</f>
        <v>2689379</v>
      </c>
      <c r="K20" s="3">
        <f>B20-SUM(H20:J20)</f>
        <v>2638930</v>
      </c>
      <c r="L20" s="3">
        <f>G20-SUM(J18:J20)</f>
        <v>0</v>
      </c>
      <c r="M20" s="3">
        <f>F9</f>
        <v>5680</v>
      </c>
      <c r="N20" s="3">
        <v>0</v>
      </c>
      <c r="O20" s="8">
        <f>K20+M20-N20</f>
        <v>2644610</v>
      </c>
    </row>
    <row r="21" spans="1:15" x14ac:dyDescent="0.25">
      <c r="A21" s="5" t="s">
        <v>18</v>
      </c>
      <c r="B21" s="3">
        <f t="shared" ref="B21:G21" si="3">SUM(B18:B20)</f>
        <v>11473950</v>
      </c>
      <c r="C21" s="3">
        <f t="shared" si="3"/>
        <v>8835020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8835020</v>
      </c>
      <c r="H21" s="3">
        <f t="shared" ref="H21:O21" si="4">SUM(H18:H20)</f>
        <v>3456262</v>
      </c>
      <c r="I21" s="3">
        <f t="shared" si="4"/>
        <v>2689379</v>
      </c>
      <c r="J21" s="3">
        <f t="shared" si="4"/>
        <v>2689379</v>
      </c>
      <c r="K21" s="3">
        <f t="shared" si="4"/>
        <v>2638930</v>
      </c>
      <c r="L21" s="3">
        <f t="shared" si="4"/>
        <v>0</v>
      </c>
      <c r="M21" s="3">
        <f t="shared" si="4"/>
        <v>37400</v>
      </c>
      <c r="N21" s="3">
        <f t="shared" si="4"/>
        <v>0</v>
      </c>
      <c r="O21" s="8">
        <f t="shared" si="4"/>
        <v>2676330</v>
      </c>
    </row>
    <row r="23" spans="1:15" x14ac:dyDescent="0.25">
      <c r="A23" s="70" t="s">
        <v>54</v>
      </c>
    </row>
  </sheetData>
  <mergeCells count="3">
    <mergeCell ref="I1:L1"/>
    <mergeCell ref="N1:Q1"/>
    <mergeCell ref="H16:K16"/>
  </mergeCells>
  <hyperlinks>
    <hyperlink ref="A23" r:id="rId1"/>
  </hyperlinks>
  <pageMargins left="0.7" right="0.7" top="0.75" bottom="0.75" header="0.3" footer="0.3"/>
  <pageSetup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view="pageLayout" topLeftCell="A13" zoomScaleNormal="90" workbookViewId="0">
      <selection activeCell="A23" sqref="A23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66"/>
      <c r="J1" s="66"/>
      <c r="K1" s="66"/>
      <c r="L1" s="66"/>
      <c r="N1" s="66"/>
      <c r="O1" s="66"/>
      <c r="P1" s="66"/>
      <c r="Q1" s="66"/>
    </row>
    <row r="2" spans="1:17" ht="15.75" thickBot="1" x14ac:dyDescent="0.3">
      <c r="A2" s="25"/>
      <c r="B2" s="26" t="s">
        <v>4</v>
      </c>
      <c r="C2" s="27">
        <v>52401515.740000002</v>
      </c>
      <c r="D2" s="27">
        <v>624155.57999999996</v>
      </c>
      <c r="E2" s="27">
        <v>6431826</v>
      </c>
      <c r="F2" s="28">
        <v>6431826</v>
      </c>
    </row>
    <row r="3" spans="1:17" ht="15.75" thickBot="1" x14ac:dyDescent="0.3">
      <c r="A3" s="51"/>
      <c r="B3" s="52" t="s">
        <v>36</v>
      </c>
      <c r="C3" s="53">
        <v>0</v>
      </c>
      <c r="D3" s="53">
        <v>-2491194</v>
      </c>
      <c r="E3" s="53">
        <v>0</v>
      </c>
      <c r="F3" s="54">
        <v>0</v>
      </c>
    </row>
    <row r="4" spans="1:17" ht="15.75" thickBot="1" x14ac:dyDescent="0.3">
      <c r="A4" s="51"/>
      <c r="B4" s="52" t="s">
        <v>44</v>
      </c>
      <c r="C4" s="53">
        <v>0</v>
      </c>
      <c r="D4" s="53">
        <v>1867038</v>
      </c>
      <c r="E4" s="53">
        <v>0</v>
      </c>
      <c r="F4" s="54">
        <v>0</v>
      </c>
    </row>
    <row r="5" spans="1:17" x14ac:dyDescent="0.25">
      <c r="A5" s="15"/>
      <c r="B5" s="14" t="s">
        <v>7</v>
      </c>
      <c r="C5" s="16">
        <v>0</v>
      </c>
      <c r="D5" s="16">
        <v>0</v>
      </c>
      <c r="E5" s="16">
        <v>0</v>
      </c>
      <c r="F5" s="17">
        <v>0</v>
      </c>
    </row>
    <row r="6" spans="1:17" x14ac:dyDescent="0.25">
      <c r="A6" s="29"/>
      <c r="B6" s="30" t="s">
        <v>5</v>
      </c>
      <c r="C6" s="31">
        <v>0</v>
      </c>
      <c r="D6" s="31">
        <v>0</v>
      </c>
      <c r="E6" s="31">
        <v>0</v>
      </c>
      <c r="F6" s="32">
        <v>0</v>
      </c>
    </row>
    <row r="7" spans="1:17" ht="15.75" customHeight="1" x14ac:dyDescent="0.25">
      <c r="A7" s="18"/>
      <c r="B7" s="19" t="s">
        <v>6</v>
      </c>
      <c r="C7" s="20">
        <v>0</v>
      </c>
      <c r="D7" s="20">
        <v>0</v>
      </c>
      <c r="E7" s="20">
        <v>0</v>
      </c>
      <c r="F7" s="21">
        <v>0</v>
      </c>
    </row>
    <row r="8" spans="1:17" x14ac:dyDescent="0.25">
      <c r="A8" s="29"/>
      <c r="B8" s="30" t="s">
        <v>19</v>
      </c>
      <c r="C8" s="31">
        <f>SUM(C2:C7)</f>
        <v>52401515.740000002</v>
      </c>
      <c r="D8" s="31">
        <f t="shared" ref="D8:F8" si="0">SUM(D2:D7)</f>
        <v>-0.41999999992549419</v>
      </c>
      <c r="E8" s="31">
        <f t="shared" si="0"/>
        <v>6431826</v>
      </c>
      <c r="F8" s="32">
        <f t="shared" si="0"/>
        <v>6431826</v>
      </c>
      <c r="P8" s="2"/>
      <c r="Q8" s="2"/>
    </row>
    <row r="9" spans="1:17" x14ac:dyDescent="0.25">
      <c r="A9" s="18"/>
      <c r="B9" s="19" t="s">
        <v>8</v>
      </c>
      <c r="C9" s="20">
        <v>371022</v>
      </c>
      <c r="D9" s="20">
        <v>5642</v>
      </c>
      <c r="E9" s="20">
        <v>6476</v>
      </c>
      <c r="F9" s="21">
        <v>6476</v>
      </c>
      <c r="P9" s="2"/>
      <c r="Q9" s="2"/>
    </row>
    <row r="10" spans="1:17" ht="15.75" thickBot="1" x14ac:dyDescent="0.3">
      <c r="A10" s="29"/>
      <c r="B10" s="45" t="s">
        <v>9</v>
      </c>
      <c r="C10" s="46">
        <f>SUM(C8:C9)</f>
        <v>52772537.740000002</v>
      </c>
      <c r="D10" s="46">
        <f>SUM(D8:D9)</f>
        <v>5641.5800000000745</v>
      </c>
      <c r="E10" s="46">
        <f>SUM(E8:E9)</f>
        <v>6438302</v>
      </c>
      <c r="F10" s="47">
        <f>SUM(F8:F9)</f>
        <v>6438302</v>
      </c>
    </row>
    <row r="11" spans="1:17" x14ac:dyDescent="0.25">
      <c r="A11" s="13"/>
      <c r="B11" s="14" t="s">
        <v>29</v>
      </c>
      <c r="C11" s="48">
        <v>50344705.439999998</v>
      </c>
      <c r="D11" s="48">
        <v>3083256.94</v>
      </c>
      <c r="E11" s="48">
        <v>2999292</v>
      </c>
      <c r="F11" s="49">
        <v>2999292</v>
      </c>
      <c r="P11" s="2"/>
      <c r="Q11" s="2"/>
    </row>
    <row r="12" spans="1:17" x14ac:dyDescent="0.25">
      <c r="A12" s="29"/>
      <c r="B12" s="30" t="s">
        <v>22</v>
      </c>
      <c r="C12" s="31">
        <f>C9</f>
        <v>371022</v>
      </c>
      <c r="D12" s="31">
        <f t="shared" ref="D12:F12" si="1">D9</f>
        <v>5642</v>
      </c>
      <c r="E12" s="31">
        <f t="shared" si="1"/>
        <v>6476</v>
      </c>
      <c r="F12" s="32">
        <f t="shared" si="1"/>
        <v>6476</v>
      </c>
      <c r="P12" s="2"/>
      <c r="Q12" s="2"/>
    </row>
    <row r="13" spans="1:17" ht="15.75" thickBot="1" x14ac:dyDescent="0.3">
      <c r="A13" s="18"/>
      <c r="B13" s="22" t="s">
        <v>10</v>
      </c>
      <c r="C13" s="23">
        <f>SUM(C11:C12)</f>
        <v>50715727.439999998</v>
      </c>
      <c r="D13" s="23">
        <f t="shared" ref="D13:F13" si="2">SUM(D11:D12)</f>
        <v>3088898.94</v>
      </c>
      <c r="E13" s="23">
        <f t="shared" si="2"/>
        <v>3005768</v>
      </c>
      <c r="F13" s="24">
        <f t="shared" si="2"/>
        <v>3005768</v>
      </c>
    </row>
    <row r="15" spans="1:17" x14ac:dyDescent="0.25">
      <c r="A15" s="12" t="s">
        <v>30</v>
      </c>
    </row>
    <row r="16" spans="1:17" x14ac:dyDescent="0.25">
      <c r="A16" s="5"/>
      <c r="B16" s="5"/>
      <c r="C16" s="5"/>
      <c r="D16" s="5"/>
      <c r="E16" s="5"/>
      <c r="F16" s="5"/>
      <c r="G16" s="5"/>
      <c r="H16" s="63" t="s">
        <v>11</v>
      </c>
      <c r="I16" s="64"/>
      <c r="J16" s="64"/>
      <c r="K16" s="65"/>
      <c r="L16" s="5"/>
      <c r="M16" s="5"/>
      <c r="N16" s="5"/>
      <c r="O16" s="5"/>
    </row>
    <row r="17" spans="1:15" s="4" customFormat="1" ht="45" x14ac:dyDescent="0.25">
      <c r="A17" s="6"/>
      <c r="B17" s="6" t="s">
        <v>12</v>
      </c>
      <c r="C17" s="6" t="s">
        <v>13</v>
      </c>
      <c r="D17" s="6" t="s">
        <v>23</v>
      </c>
      <c r="E17" s="6" t="s">
        <v>14</v>
      </c>
      <c r="F17" s="6" t="s">
        <v>15</v>
      </c>
      <c r="G17" s="6" t="s">
        <v>10</v>
      </c>
      <c r="H17" s="6" t="s">
        <v>1</v>
      </c>
      <c r="I17" s="6" t="s">
        <v>2</v>
      </c>
      <c r="J17" s="6" t="s">
        <v>3</v>
      </c>
      <c r="K17" s="6" t="s">
        <v>20</v>
      </c>
      <c r="L17" s="6" t="s">
        <v>21</v>
      </c>
      <c r="M17" s="6" t="s">
        <v>16</v>
      </c>
      <c r="N17" s="6" t="s">
        <v>17</v>
      </c>
      <c r="O17" s="7" t="s">
        <v>9</v>
      </c>
    </row>
    <row r="18" spans="1:15" ht="15" customHeight="1" x14ac:dyDescent="0.25">
      <c r="A18" s="5" t="s">
        <v>1</v>
      </c>
      <c r="B18" s="3">
        <f>D8</f>
        <v>-0.41999999992549419</v>
      </c>
      <c r="C18" s="3">
        <f>D13</f>
        <v>3088898.94</v>
      </c>
      <c r="D18" s="3">
        <v>0</v>
      </c>
      <c r="E18" s="3">
        <v>0</v>
      </c>
      <c r="F18" s="3">
        <v>0</v>
      </c>
      <c r="G18" s="3">
        <f>SUM(C18:F18)</f>
        <v>3088898.94</v>
      </c>
      <c r="H18" s="3">
        <f>MIN(B18,G18)</f>
        <v>-0.41999999992549419</v>
      </c>
      <c r="I18" s="3">
        <f>MIN((G19-I19),(B18-H18))</f>
        <v>0</v>
      </c>
      <c r="J18" s="3">
        <f>MIN((G20-J20),(B18-H18-I18))</f>
        <v>0</v>
      </c>
      <c r="K18" s="3">
        <f>B18-SUM(H18:J18)</f>
        <v>0</v>
      </c>
      <c r="L18" s="3">
        <f>G18-SUM(H18:H20)</f>
        <v>0</v>
      </c>
      <c r="M18" s="3">
        <f>D9</f>
        <v>5642</v>
      </c>
      <c r="N18" s="3">
        <v>0</v>
      </c>
      <c r="O18" s="8">
        <f>K18+M18-N18</f>
        <v>5642</v>
      </c>
    </row>
    <row r="19" spans="1:15" ht="15" customHeight="1" x14ac:dyDescent="0.25">
      <c r="A19" s="5" t="s">
        <v>2</v>
      </c>
      <c r="B19" s="3">
        <f>E8</f>
        <v>6431826</v>
      </c>
      <c r="C19" s="3">
        <f>E13</f>
        <v>3005768</v>
      </c>
      <c r="D19" s="3">
        <v>0</v>
      </c>
      <c r="E19" s="3">
        <v>0</v>
      </c>
      <c r="F19" s="3">
        <v>0</v>
      </c>
      <c r="G19" s="3">
        <f>SUM(C19:F19)</f>
        <v>3005768</v>
      </c>
      <c r="H19" s="3">
        <f>MIN((G18-H18),(B19-I19))</f>
        <v>3088899.36</v>
      </c>
      <c r="I19" s="3">
        <f>MIN(B19,G19)</f>
        <v>3005768</v>
      </c>
      <c r="J19" s="3"/>
      <c r="K19" s="3">
        <f>B19-SUM(H19:J19)</f>
        <v>337158.6400000006</v>
      </c>
      <c r="L19" s="3">
        <f>G19-SUM(I18:I20)</f>
        <v>0</v>
      </c>
      <c r="M19" s="3">
        <f>E9</f>
        <v>6476</v>
      </c>
      <c r="N19" s="3">
        <v>0</v>
      </c>
      <c r="O19" s="8">
        <f>K19+M19-N19</f>
        <v>343634.6400000006</v>
      </c>
    </row>
    <row r="20" spans="1:15" ht="15" customHeight="1" x14ac:dyDescent="0.25">
      <c r="A20" s="5" t="s">
        <v>3</v>
      </c>
      <c r="B20" s="3">
        <f>F8</f>
        <v>6431826</v>
      </c>
      <c r="C20" s="3">
        <f>F13</f>
        <v>3005768</v>
      </c>
      <c r="D20" s="3">
        <v>0</v>
      </c>
      <c r="E20" s="3">
        <v>0</v>
      </c>
      <c r="F20" s="3">
        <v>0</v>
      </c>
      <c r="G20" s="3">
        <f>SUM(C20:F20)</f>
        <v>3005768</v>
      </c>
      <c r="H20" s="3">
        <f>MIN((G18-H18-H19),(B20-J20))</f>
        <v>0</v>
      </c>
      <c r="I20" s="3"/>
      <c r="J20" s="3">
        <f>MIN(B20,G20)</f>
        <v>3005768</v>
      </c>
      <c r="K20" s="3">
        <f>B20-SUM(H20:J20)</f>
        <v>3426058</v>
      </c>
      <c r="L20" s="3">
        <f>G20-SUM(J18:J20)</f>
        <v>0</v>
      </c>
      <c r="M20" s="3">
        <f>F9</f>
        <v>6476</v>
      </c>
      <c r="N20" s="3">
        <v>0</v>
      </c>
      <c r="O20" s="8">
        <f>K20+M20-N20</f>
        <v>3432534</v>
      </c>
    </row>
    <row r="21" spans="1:15" x14ac:dyDescent="0.25">
      <c r="A21" s="5" t="s">
        <v>18</v>
      </c>
      <c r="B21" s="3">
        <f t="shared" ref="B21:G21" si="3">SUM(B18:B20)</f>
        <v>12863651.58</v>
      </c>
      <c r="C21" s="3">
        <f t="shared" si="3"/>
        <v>9100434.9399999995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9100434.9399999995</v>
      </c>
      <c r="H21" s="3">
        <f t="shared" ref="H21:O21" si="4">SUM(H18:H20)</f>
        <v>3088898.94</v>
      </c>
      <c r="I21" s="3">
        <f t="shared" si="4"/>
        <v>3005768</v>
      </c>
      <c r="J21" s="3">
        <f t="shared" si="4"/>
        <v>3005768</v>
      </c>
      <c r="K21" s="3">
        <f t="shared" si="4"/>
        <v>3763216.6400000006</v>
      </c>
      <c r="L21" s="3">
        <f t="shared" si="4"/>
        <v>0</v>
      </c>
      <c r="M21" s="3">
        <f t="shared" si="4"/>
        <v>18594</v>
      </c>
      <c r="N21" s="3">
        <f t="shared" si="4"/>
        <v>0</v>
      </c>
      <c r="O21" s="8">
        <f t="shared" si="4"/>
        <v>3781810.6400000006</v>
      </c>
    </row>
    <row r="23" spans="1:15" x14ac:dyDescent="0.25">
      <c r="A23" s="70" t="s">
        <v>54</v>
      </c>
    </row>
  </sheetData>
  <mergeCells count="3">
    <mergeCell ref="I1:L1"/>
    <mergeCell ref="N1:Q1"/>
    <mergeCell ref="H16:K16"/>
  </mergeCells>
  <hyperlinks>
    <hyperlink ref="A23" r:id="rId1"/>
  </hyperlinks>
  <pageMargins left="0.7" right="0.7" top="0.75" bottom="0.75" header="0.3" footer="0.3"/>
  <pageSetup orientation="portrait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tabSelected="1" view="pageLayout" topLeftCell="A13" zoomScaleNormal="90" workbookViewId="0">
      <selection activeCell="C24" sqref="C24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66"/>
      <c r="J1" s="66"/>
      <c r="K1" s="66"/>
      <c r="L1" s="66"/>
      <c r="N1" s="66"/>
      <c r="O1" s="66"/>
      <c r="P1" s="66"/>
      <c r="Q1" s="66"/>
    </row>
    <row r="2" spans="1:17" ht="15.75" thickBot="1" x14ac:dyDescent="0.3">
      <c r="A2" s="25"/>
      <c r="B2" s="26" t="s">
        <v>4</v>
      </c>
      <c r="C2" s="27">
        <v>66524407.659999996</v>
      </c>
      <c r="D2" s="27">
        <v>3759432.3</v>
      </c>
      <c r="E2" s="27">
        <v>6078871</v>
      </c>
      <c r="F2" s="28">
        <v>6078871</v>
      </c>
    </row>
    <row r="3" spans="1:17" ht="15.75" thickBot="1" x14ac:dyDescent="0.3">
      <c r="A3" s="51"/>
      <c r="B3" s="52" t="s">
        <v>36</v>
      </c>
      <c r="C3" s="53">
        <v>0</v>
      </c>
      <c r="D3" s="53">
        <v>-1867038</v>
      </c>
      <c r="E3" s="53">
        <v>0</v>
      </c>
      <c r="F3" s="54">
        <v>0</v>
      </c>
    </row>
    <row r="4" spans="1:17" x14ac:dyDescent="0.25">
      <c r="A4" s="15"/>
      <c r="B4" s="14" t="s">
        <v>7</v>
      </c>
      <c r="C4" s="16">
        <v>0</v>
      </c>
      <c r="D4" s="16">
        <v>0</v>
      </c>
      <c r="E4" s="16">
        <v>0</v>
      </c>
      <c r="F4" s="17">
        <v>0</v>
      </c>
    </row>
    <row r="5" spans="1:17" x14ac:dyDescent="0.25">
      <c r="A5" s="29"/>
      <c r="B5" s="30" t="s">
        <v>5</v>
      </c>
      <c r="C5" s="31">
        <v>0</v>
      </c>
      <c r="D5" s="31">
        <v>0</v>
      </c>
      <c r="E5" s="31">
        <v>0</v>
      </c>
      <c r="F5" s="32">
        <v>0</v>
      </c>
    </row>
    <row r="6" spans="1:17" ht="15.75" customHeight="1" x14ac:dyDescent="0.25">
      <c r="A6" s="18"/>
      <c r="B6" s="19" t="s">
        <v>6</v>
      </c>
      <c r="C6" s="20">
        <v>0</v>
      </c>
      <c r="D6" s="20">
        <v>0</v>
      </c>
      <c r="E6" s="20">
        <v>0</v>
      </c>
      <c r="F6" s="21">
        <v>0</v>
      </c>
    </row>
    <row r="7" spans="1:17" x14ac:dyDescent="0.25">
      <c r="A7" s="29"/>
      <c r="B7" s="30" t="s">
        <v>19</v>
      </c>
      <c r="C7" s="31">
        <f>SUM(C2:C6)</f>
        <v>66524407.659999996</v>
      </c>
      <c r="D7" s="31">
        <f>SUM(D2:D6)</f>
        <v>1892394.2999999998</v>
      </c>
      <c r="E7" s="31">
        <f>SUM(E2:E6)</f>
        <v>6078871</v>
      </c>
      <c r="F7" s="32">
        <f>SUM(F2:F6)</f>
        <v>6078871</v>
      </c>
      <c r="P7" s="2"/>
      <c r="Q7" s="2"/>
    </row>
    <row r="8" spans="1:17" x14ac:dyDescent="0.25">
      <c r="A8" s="18"/>
      <c r="B8" s="19" t="s">
        <v>8</v>
      </c>
      <c r="C8" s="20">
        <v>322802</v>
      </c>
      <c r="D8" s="20">
        <v>3604</v>
      </c>
      <c r="E8" s="20">
        <v>6268</v>
      </c>
      <c r="F8" s="21">
        <v>6268</v>
      </c>
      <c r="P8" s="2"/>
      <c r="Q8" s="2"/>
    </row>
    <row r="9" spans="1:17" ht="15.75" thickBot="1" x14ac:dyDescent="0.3">
      <c r="A9" s="29"/>
      <c r="B9" s="45" t="s">
        <v>9</v>
      </c>
      <c r="C9" s="46">
        <f>SUM(C7:C8)</f>
        <v>66847209.659999996</v>
      </c>
      <c r="D9" s="46">
        <f>SUM(D7:D8)</f>
        <v>1895998.2999999998</v>
      </c>
      <c r="E9" s="46">
        <f>SUM(E7:E8)</f>
        <v>6085139</v>
      </c>
      <c r="F9" s="47">
        <f>SUM(F7:F8)</f>
        <v>6085139</v>
      </c>
    </row>
    <row r="10" spans="1:17" x14ac:dyDescent="0.25">
      <c r="A10" s="13"/>
      <c r="B10" s="14" t="s">
        <v>29</v>
      </c>
      <c r="C10" s="48">
        <v>50653227.439999998</v>
      </c>
      <c r="D10" s="48">
        <v>1527916.78</v>
      </c>
      <c r="E10" s="48">
        <v>3815005</v>
      </c>
      <c r="F10" s="49">
        <v>3815005</v>
      </c>
      <c r="P10" s="2"/>
      <c r="Q10" s="2"/>
    </row>
    <row r="11" spans="1:17" x14ac:dyDescent="0.25">
      <c r="A11" s="29"/>
      <c r="B11" s="30" t="s">
        <v>22</v>
      </c>
      <c r="C11" s="31">
        <f>C8</f>
        <v>322802</v>
      </c>
      <c r="D11" s="31">
        <f t="shared" ref="D11:F11" si="0">D8</f>
        <v>3604</v>
      </c>
      <c r="E11" s="31">
        <f t="shared" si="0"/>
        <v>6268</v>
      </c>
      <c r="F11" s="32">
        <f t="shared" si="0"/>
        <v>6268</v>
      </c>
      <c r="P11" s="2"/>
      <c r="Q11" s="2"/>
    </row>
    <row r="12" spans="1:17" ht="15.75" thickBot="1" x14ac:dyDescent="0.3">
      <c r="A12" s="18"/>
      <c r="B12" s="22" t="s">
        <v>10</v>
      </c>
      <c r="C12" s="23">
        <f>SUM(C10:C11)</f>
        <v>50976029.439999998</v>
      </c>
      <c r="D12" s="23">
        <f t="shared" ref="D12:F12" si="1">SUM(D10:D11)</f>
        <v>1531520.78</v>
      </c>
      <c r="E12" s="23">
        <f t="shared" si="1"/>
        <v>3821273</v>
      </c>
      <c r="F12" s="24">
        <f t="shared" si="1"/>
        <v>3821273</v>
      </c>
    </row>
    <row r="14" spans="1:17" x14ac:dyDescent="0.25">
      <c r="A14" s="12" t="s">
        <v>30</v>
      </c>
    </row>
    <row r="15" spans="1:17" x14ac:dyDescent="0.25">
      <c r="A15" s="5"/>
      <c r="B15" s="5"/>
      <c r="C15" s="5"/>
      <c r="D15" s="5"/>
      <c r="E15" s="5"/>
      <c r="F15" s="5"/>
      <c r="G15" s="5"/>
      <c r="H15" s="63" t="s">
        <v>11</v>
      </c>
      <c r="I15" s="64"/>
      <c r="J15" s="64"/>
      <c r="K15" s="65"/>
      <c r="L15" s="5"/>
      <c r="M15" s="5"/>
      <c r="N15" s="5"/>
      <c r="O15" s="5"/>
    </row>
    <row r="16" spans="1:17" s="4" customFormat="1" ht="45" x14ac:dyDescent="0.25">
      <c r="A16" s="6"/>
      <c r="B16" s="6" t="s">
        <v>12</v>
      </c>
      <c r="C16" s="6" t="s">
        <v>13</v>
      </c>
      <c r="D16" s="6" t="s">
        <v>23</v>
      </c>
      <c r="E16" s="6" t="s">
        <v>14</v>
      </c>
      <c r="F16" s="6" t="s">
        <v>15</v>
      </c>
      <c r="G16" s="6" t="s">
        <v>10</v>
      </c>
      <c r="H16" s="6" t="s">
        <v>1</v>
      </c>
      <c r="I16" s="6" t="s">
        <v>2</v>
      </c>
      <c r="J16" s="6" t="s">
        <v>3</v>
      </c>
      <c r="K16" s="6" t="s">
        <v>20</v>
      </c>
      <c r="L16" s="6" t="s">
        <v>21</v>
      </c>
      <c r="M16" s="6" t="s">
        <v>16</v>
      </c>
      <c r="N16" s="6" t="s">
        <v>17</v>
      </c>
      <c r="O16" s="7" t="s">
        <v>9</v>
      </c>
    </row>
    <row r="17" spans="1:15" ht="15" customHeight="1" x14ac:dyDescent="0.25">
      <c r="A17" s="5" t="s">
        <v>1</v>
      </c>
      <c r="B17" s="3">
        <f>D7</f>
        <v>1892394.2999999998</v>
      </c>
      <c r="C17" s="3">
        <f>D12</f>
        <v>1531520.78</v>
      </c>
      <c r="D17" s="3">
        <v>0</v>
      </c>
      <c r="E17" s="3">
        <v>0</v>
      </c>
      <c r="F17" s="3">
        <v>0</v>
      </c>
      <c r="G17" s="3">
        <f>SUM(C17:F17)</f>
        <v>1531520.78</v>
      </c>
      <c r="H17" s="3">
        <f>MIN(B17,G17)</f>
        <v>1531520.78</v>
      </c>
      <c r="I17" s="3">
        <f>MIN((G18-I18),(B17-H17))</f>
        <v>0</v>
      </c>
      <c r="J17" s="3">
        <f>MIN((G19-J19),(B17-H17-I17))</f>
        <v>0</v>
      </c>
      <c r="K17" s="3">
        <f>B17-SUM(H17:J17)</f>
        <v>360873.51999999979</v>
      </c>
      <c r="L17" s="3">
        <f>G17-SUM(H17:H19)</f>
        <v>0</v>
      </c>
      <c r="M17" s="3">
        <f>D8</f>
        <v>3604</v>
      </c>
      <c r="N17" s="3">
        <v>0</v>
      </c>
      <c r="O17" s="8">
        <f>K17+M17-N17</f>
        <v>364477.51999999979</v>
      </c>
    </row>
    <row r="18" spans="1:15" ht="15" customHeight="1" x14ac:dyDescent="0.25">
      <c r="A18" s="5" t="s">
        <v>2</v>
      </c>
      <c r="B18" s="3">
        <f>E7</f>
        <v>6078871</v>
      </c>
      <c r="C18" s="3">
        <f>E12</f>
        <v>3821273</v>
      </c>
      <c r="D18" s="3">
        <v>0</v>
      </c>
      <c r="E18" s="3">
        <v>0</v>
      </c>
      <c r="F18" s="3">
        <v>0</v>
      </c>
      <c r="G18" s="3">
        <f>SUM(C18:F18)</f>
        <v>3821273</v>
      </c>
      <c r="H18" s="3">
        <f>MIN((G17-H17),(B18-I18))</f>
        <v>0</v>
      </c>
      <c r="I18" s="3">
        <f>MIN(B18,G18)</f>
        <v>3821273</v>
      </c>
      <c r="J18" s="3"/>
      <c r="K18" s="3">
        <f>B18-SUM(H18:J18)</f>
        <v>2257598</v>
      </c>
      <c r="L18" s="3">
        <f>G18-SUM(I17:I19)</f>
        <v>0</v>
      </c>
      <c r="M18" s="3">
        <f>E8</f>
        <v>6268</v>
      </c>
      <c r="N18" s="3">
        <v>0</v>
      </c>
      <c r="O18" s="8">
        <f>K18+M18-N18</f>
        <v>2263866</v>
      </c>
    </row>
    <row r="19" spans="1:15" ht="15" customHeight="1" x14ac:dyDescent="0.25">
      <c r="A19" s="5" t="s">
        <v>3</v>
      </c>
      <c r="B19" s="3">
        <f>F7</f>
        <v>6078871</v>
      </c>
      <c r="C19" s="3">
        <f>F12</f>
        <v>3821273</v>
      </c>
      <c r="D19" s="3">
        <v>0</v>
      </c>
      <c r="E19" s="3">
        <v>0</v>
      </c>
      <c r="F19" s="3">
        <v>0</v>
      </c>
      <c r="G19" s="3">
        <f>SUM(C19:F19)</f>
        <v>3821273</v>
      </c>
      <c r="H19" s="3">
        <f>MIN((G17-H17-H18),(B19-J19))</f>
        <v>0</v>
      </c>
      <c r="I19" s="3"/>
      <c r="J19" s="3">
        <f>MIN(B19,G19)</f>
        <v>3821273</v>
      </c>
      <c r="K19" s="3">
        <f>B19-SUM(H19:J19)</f>
        <v>2257598</v>
      </c>
      <c r="L19" s="3">
        <f>G19-SUM(J17:J19)</f>
        <v>0</v>
      </c>
      <c r="M19" s="3">
        <f>F8</f>
        <v>6268</v>
      </c>
      <c r="N19" s="3">
        <v>0</v>
      </c>
      <c r="O19" s="8">
        <f>K19+M19-N19</f>
        <v>2263866</v>
      </c>
    </row>
    <row r="20" spans="1:15" x14ac:dyDescent="0.25">
      <c r="A20" s="5" t="s">
        <v>18</v>
      </c>
      <c r="B20" s="3">
        <f t="shared" ref="B20:G20" si="2">SUM(B17:B19)</f>
        <v>14050136.300000001</v>
      </c>
      <c r="C20" s="3">
        <f t="shared" si="2"/>
        <v>9174066.7800000012</v>
      </c>
      <c r="D20" s="3">
        <f t="shared" si="2"/>
        <v>0</v>
      </c>
      <c r="E20" s="3">
        <f t="shared" si="2"/>
        <v>0</v>
      </c>
      <c r="F20" s="3">
        <f t="shared" si="2"/>
        <v>0</v>
      </c>
      <c r="G20" s="3">
        <f t="shared" si="2"/>
        <v>9174066.7800000012</v>
      </c>
      <c r="H20" s="3">
        <f t="shared" ref="H20:O20" si="3">SUM(H17:H19)</f>
        <v>1531520.78</v>
      </c>
      <c r="I20" s="3">
        <f t="shared" si="3"/>
        <v>3821273</v>
      </c>
      <c r="J20" s="3">
        <f t="shared" si="3"/>
        <v>3821273</v>
      </c>
      <c r="K20" s="3">
        <f t="shared" si="3"/>
        <v>4876069.5199999996</v>
      </c>
      <c r="L20" s="3">
        <f t="shared" si="3"/>
        <v>0</v>
      </c>
      <c r="M20" s="3">
        <f t="shared" si="3"/>
        <v>16140</v>
      </c>
      <c r="N20" s="3">
        <f t="shared" si="3"/>
        <v>0</v>
      </c>
      <c r="O20" s="8">
        <f t="shared" si="3"/>
        <v>4892209.5199999996</v>
      </c>
    </row>
    <row r="23" spans="1:15" x14ac:dyDescent="0.25">
      <c r="A23" s="70" t="s">
        <v>54</v>
      </c>
    </row>
  </sheetData>
  <mergeCells count="3">
    <mergeCell ref="I1:L1"/>
    <mergeCell ref="N1:Q1"/>
    <mergeCell ref="H15:K15"/>
  </mergeCells>
  <hyperlinks>
    <hyperlink ref="A23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9"/>
  <sheetViews>
    <sheetView view="pageLayout" topLeftCell="A13" zoomScaleNormal="90" workbookViewId="0">
      <selection activeCell="A21" sqref="A21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50"/>
      <c r="J1" s="50"/>
      <c r="K1" s="50"/>
      <c r="L1" s="50"/>
      <c r="N1" s="50"/>
      <c r="O1" s="50"/>
      <c r="P1" s="50"/>
      <c r="Q1" s="50"/>
    </row>
    <row r="2" spans="1:17" ht="15.75" thickBot="1" x14ac:dyDescent="0.3">
      <c r="A2" s="25"/>
      <c r="B2" s="26" t="s">
        <v>4</v>
      </c>
      <c r="C2" s="27">
        <v>56039570.359999999</v>
      </c>
      <c r="D2" s="27">
        <v>1174840</v>
      </c>
      <c r="E2" s="27">
        <v>6500047.7199999997</v>
      </c>
      <c r="F2" s="28">
        <v>6500047.7199999997</v>
      </c>
      <c r="G2" s="33"/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</row>
    <row r="6" spans="1:17" x14ac:dyDescent="0.25">
      <c r="A6" s="29"/>
      <c r="B6" s="30" t="s">
        <v>19</v>
      </c>
      <c r="C6" s="31">
        <f>SUM(C2:C5)</f>
        <v>56039570.359999999</v>
      </c>
      <c r="D6" s="31">
        <f t="shared" ref="D6:F6" si="0">SUM(D2:D5)</f>
        <v>1174840</v>
      </c>
      <c r="E6" s="31">
        <f t="shared" si="0"/>
        <v>6500047.7199999997</v>
      </c>
      <c r="F6" s="32">
        <f t="shared" si="0"/>
        <v>6500047.7199999997</v>
      </c>
      <c r="P6" s="2"/>
      <c r="Q6" s="2"/>
    </row>
    <row r="7" spans="1:17" x14ac:dyDescent="0.25">
      <c r="A7" s="18"/>
      <c r="B7" s="19" t="s">
        <v>8</v>
      </c>
      <c r="C7" s="20">
        <v>1677601.76</v>
      </c>
      <c r="D7" s="20">
        <v>5576</v>
      </c>
      <c r="E7" s="20">
        <v>98059</v>
      </c>
      <c r="F7" s="21">
        <v>98059</v>
      </c>
      <c r="P7" s="2"/>
      <c r="Q7" s="2"/>
    </row>
    <row r="8" spans="1:17" ht="15.75" thickBot="1" x14ac:dyDescent="0.3">
      <c r="A8" s="29"/>
      <c r="B8" s="45" t="s">
        <v>9</v>
      </c>
      <c r="C8" s="46">
        <f>SUM(C6:C7)</f>
        <v>57717172.119999997</v>
      </c>
      <c r="D8" s="46">
        <f>SUM(D6:D7)</f>
        <v>1180416</v>
      </c>
      <c r="E8" s="46">
        <f>SUM(E6:E7)</f>
        <v>6598106.7199999997</v>
      </c>
      <c r="F8" s="47">
        <f>SUM(F6:F7)</f>
        <v>6598106.7199999997</v>
      </c>
    </row>
    <row r="9" spans="1:17" x14ac:dyDescent="0.25">
      <c r="A9" s="13"/>
      <c r="B9" s="14" t="s">
        <v>29</v>
      </c>
      <c r="C9" s="48">
        <v>54744144.25</v>
      </c>
      <c r="D9" s="48">
        <v>2288928.4500000002</v>
      </c>
      <c r="E9" s="48">
        <v>3833536</v>
      </c>
      <c r="F9" s="49">
        <v>3833536</v>
      </c>
      <c r="P9" s="2"/>
      <c r="Q9" s="2"/>
    </row>
    <row r="10" spans="1:17" x14ac:dyDescent="0.25">
      <c r="A10" s="29"/>
      <c r="B10" s="30" t="s">
        <v>22</v>
      </c>
      <c r="C10" s="31">
        <f>C7</f>
        <v>1677601.76</v>
      </c>
      <c r="D10" s="31">
        <f t="shared" ref="D10:F10" si="1">D7</f>
        <v>5576</v>
      </c>
      <c r="E10" s="31">
        <f t="shared" si="1"/>
        <v>98059</v>
      </c>
      <c r="F10" s="32">
        <f t="shared" si="1"/>
        <v>98059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56421746.009999998</v>
      </c>
      <c r="D11" s="23">
        <f t="shared" ref="D11:F11" si="2">SUM(D9:D10)</f>
        <v>2294504.4500000002</v>
      </c>
      <c r="E11" s="23">
        <f t="shared" si="2"/>
        <v>3931595</v>
      </c>
      <c r="F11" s="24">
        <f t="shared" si="2"/>
        <v>3931595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1174840</v>
      </c>
      <c r="C16" s="3">
        <f>D11</f>
        <v>2294504.4500000002</v>
      </c>
      <c r="D16" s="3">
        <v>0</v>
      </c>
      <c r="E16" s="3">
        <v>0</v>
      </c>
      <c r="F16" s="3">
        <v>0</v>
      </c>
      <c r="G16" s="3">
        <f>SUM(C16:F16)</f>
        <v>2294504.4500000002</v>
      </c>
      <c r="H16" s="3">
        <f>MIN(B16,G16)</f>
        <v>1174840</v>
      </c>
      <c r="I16" s="3">
        <f>MIN((G17-I17),(B16-H16))</f>
        <v>0</v>
      </c>
      <c r="J16" s="3">
        <f>MIN((G18-J18),(B16-H16-I16))</f>
        <v>0</v>
      </c>
      <c r="K16" s="3">
        <f>B16-SUM(H16:J16)</f>
        <v>0</v>
      </c>
      <c r="L16" s="3">
        <f>G16-SUM(H16:H18)</f>
        <v>0</v>
      </c>
      <c r="M16" s="3">
        <f>D7</f>
        <v>5576</v>
      </c>
      <c r="N16" s="3">
        <v>0</v>
      </c>
      <c r="O16" s="8">
        <f>K16+M16-N16</f>
        <v>5576</v>
      </c>
    </row>
    <row r="17" spans="1:15" ht="15" customHeight="1" x14ac:dyDescent="0.25">
      <c r="A17" s="5" t="s">
        <v>2</v>
      </c>
      <c r="B17" s="3">
        <f>E6</f>
        <v>6500047.7199999997</v>
      </c>
      <c r="C17" s="3">
        <f>E11</f>
        <v>3931595</v>
      </c>
      <c r="D17" s="3">
        <v>0</v>
      </c>
      <c r="E17" s="3">
        <v>0</v>
      </c>
      <c r="F17" s="3">
        <v>0</v>
      </c>
      <c r="G17" s="3">
        <f>SUM(C17:F17)</f>
        <v>3931595</v>
      </c>
      <c r="H17" s="3">
        <f>MIN((G16-H16),(B17-I17))</f>
        <v>1119664.4500000002</v>
      </c>
      <c r="I17" s="3">
        <f>MIN(B17,G17)</f>
        <v>3931595</v>
      </c>
      <c r="J17" s="3"/>
      <c r="K17" s="3">
        <f>B17-SUM(H17:J17)</f>
        <v>1448788.2699999996</v>
      </c>
      <c r="L17" s="3">
        <f>G17-SUM(I16:I18)</f>
        <v>0</v>
      </c>
      <c r="M17" s="3">
        <f>E7</f>
        <v>98059</v>
      </c>
      <c r="N17" s="3">
        <v>0</v>
      </c>
      <c r="O17" s="8">
        <f>K17+M17-N17</f>
        <v>1546847.2699999996</v>
      </c>
    </row>
    <row r="18" spans="1:15" ht="15" customHeight="1" x14ac:dyDescent="0.25">
      <c r="A18" s="5" t="s">
        <v>3</v>
      </c>
      <c r="B18" s="3">
        <f>F6</f>
        <v>6500047.7199999997</v>
      </c>
      <c r="C18" s="3">
        <f>F11</f>
        <v>3931595</v>
      </c>
      <c r="D18" s="3">
        <v>0</v>
      </c>
      <c r="E18" s="3">
        <v>0</v>
      </c>
      <c r="F18" s="3">
        <v>0</v>
      </c>
      <c r="G18" s="3">
        <f>SUM(C18:F18)</f>
        <v>3931595</v>
      </c>
      <c r="H18" s="3">
        <f>MIN((G16-H16-H17),(B18-J18))</f>
        <v>0</v>
      </c>
      <c r="I18" s="3"/>
      <c r="J18" s="3">
        <f>MIN(B18,G18)</f>
        <v>3931595</v>
      </c>
      <c r="K18" s="3">
        <f>B18-SUM(H18:J18)</f>
        <v>2568452.7199999997</v>
      </c>
      <c r="L18" s="3">
        <f>G18-SUM(J16:J18)</f>
        <v>0</v>
      </c>
      <c r="M18" s="3">
        <f>F7</f>
        <v>98059</v>
      </c>
      <c r="N18" s="3">
        <v>0</v>
      </c>
      <c r="O18" s="8">
        <f>K18+M18-N18</f>
        <v>2666511.7199999997</v>
      </c>
    </row>
    <row r="19" spans="1:15" x14ac:dyDescent="0.25">
      <c r="A19" s="5" t="s">
        <v>18</v>
      </c>
      <c r="B19" s="3">
        <f t="shared" ref="B19:G19" si="3">SUM(B16:B18)</f>
        <v>14174935.439999999</v>
      </c>
      <c r="C19" s="3">
        <f t="shared" si="3"/>
        <v>10157694.449999999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10157694.449999999</v>
      </c>
      <c r="H19" s="3">
        <f t="shared" ref="H19:O19" si="4">SUM(H16:H18)</f>
        <v>2294504.4500000002</v>
      </c>
      <c r="I19" s="3">
        <f t="shared" si="4"/>
        <v>3931595</v>
      </c>
      <c r="J19" s="3">
        <f t="shared" si="4"/>
        <v>3931595</v>
      </c>
      <c r="K19" s="3">
        <f t="shared" si="4"/>
        <v>4017240.9899999993</v>
      </c>
      <c r="L19" s="3">
        <f t="shared" si="4"/>
        <v>0</v>
      </c>
      <c r="M19" s="3">
        <f t="shared" si="4"/>
        <v>201694</v>
      </c>
      <c r="N19" s="3">
        <f t="shared" si="4"/>
        <v>0</v>
      </c>
      <c r="O19" s="8">
        <f t="shared" si="4"/>
        <v>4218934.9899999993</v>
      </c>
    </row>
  </sheetData>
  <mergeCells count="1">
    <mergeCell ref="H14:K1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1"/>
  <sheetViews>
    <sheetView view="pageLayout" topLeftCell="A16" zoomScaleNormal="90" workbookViewId="0">
      <selection activeCell="A21" sqref="A21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50"/>
      <c r="J1" s="50"/>
      <c r="K1" s="50"/>
      <c r="L1" s="50"/>
      <c r="N1" s="50"/>
      <c r="O1" s="50"/>
      <c r="P1" s="50"/>
      <c r="Q1" s="50"/>
    </row>
    <row r="2" spans="1:17" ht="15.75" thickBot="1" x14ac:dyDescent="0.3">
      <c r="A2" s="25"/>
      <c r="B2" s="26" t="s">
        <v>4</v>
      </c>
      <c r="C2" s="27">
        <v>52081906.950000003</v>
      </c>
      <c r="D2" s="27">
        <v>20398.68</v>
      </c>
      <c r="E2" s="27">
        <v>6664553</v>
      </c>
      <c r="F2" s="28">
        <v>6664553</v>
      </c>
      <c r="G2" s="33"/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</row>
    <row r="6" spans="1:17" x14ac:dyDescent="0.25">
      <c r="A6" s="29"/>
      <c r="B6" s="30" t="s">
        <v>19</v>
      </c>
      <c r="C6" s="31">
        <f>SUM(C2:C5)</f>
        <v>52081906.950000003</v>
      </c>
      <c r="D6" s="31">
        <f t="shared" ref="D6:F6" si="0">SUM(D2:D5)</f>
        <v>20398.68</v>
      </c>
      <c r="E6" s="31">
        <f t="shared" si="0"/>
        <v>6664553</v>
      </c>
      <c r="F6" s="32">
        <f t="shared" si="0"/>
        <v>6664553</v>
      </c>
      <c r="P6" s="2"/>
      <c r="Q6" s="2"/>
    </row>
    <row r="7" spans="1:17" x14ac:dyDescent="0.25">
      <c r="A7" s="18"/>
      <c r="B7" s="19" t="s">
        <v>8</v>
      </c>
      <c r="C7" s="20">
        <v>890525</v>
      </c>
      <c r="D7" s="20">
        <v>2333</v>
      </c>
      <c r="E7" s="20">
        <v>57220</v>
      </c>
      <c r="F7" s="21">
        <v>57220</v>
      </c>
      <c r="P7" s="2"/>
      <c r="Q7" s="2"/>
    </row>
    <row r="8" spans="1:17" ht="15.75" thickBot="1" x14ac:dyDescent="0.3">
      <c r="A8" s="29"/>
      <c r="B8" s="45" t="s">
        <v>9</v>
      </c>
      <c r="C8" s="46">
        <f>SUM(C6:C7)</f>
        <v>52972431.950000003</v>
      </c>
      <c r="D8" s="46">
        <f>SUM(D6:D7)</f>
        <v>22731.68</v>
      </c>
      <c r="E8" s="46">
        <f>SUM(E6:E7)</f>
        <v>6721773</v>
      </c>
      <c r="F8" s="47">
        <f>SUM(F6:F7)</f>
        <v>6721773</v>
      </c>
    </row>
    <row r="9" spans="1:17" x14ac:dyDescent="0.25">
      <c r="A9" s="13"/>
      <c r="B9" s="14" t="s">
        <v>29</v>
      </c>
      <c r="C9" s="48">
        <v>40926945.060000002</v>
      </c>
      <c r="D9" s="48">
        <v>2363194.56</v>
      </c>
      <c r="E9" s="48">
        <v>2555402</v>
      </c>
      <c r="F9" s="49">
        <v>2555402</v>
      </c>
      <c r="P9" s="2"/>
      <c r="Q9" s="2"/>
    </row>
    <row r="10" spans="1:17" x14ac:dyDescent="0.25">
      <c r="A10" s="29"/>
      <c r="B10" s="30" t="s">
        <v>22</v>
      </c>
      <c r="C10" s="31">
        <f>C7</f>
        <v>890525</v>
      </c>
      <c r="D10" s="31">
        <f t="shared" ref="D10:F10" si="1">D7</f>
        <v>2333</v>
      </c>
      <c r="E10" s="31">
        <f t="shared" si="1"/>
        <v>57220</v>
      </c>
      <c r="F10" s="32">
        <f t="shared" si="1"/>
        <v>57220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41817470.060000002</v>
      </c>
      <c r="D11" s="23">
        <f t="shared" ref="D11:F11" si="2">SUM(D9:D10)</f>
        <v>2365527.56</v>
      </c>
      <c r="E11" s="23">
        <f t="shared" si="2"/>
        <v>2612622</v>
      </c>
      <c r="F11" s="24">
        <f t="shared" si="2"/>
        <v>2612622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20398.68</v>
      </c>
      <c r="C16" s="3">
        <f>D11</f>
        <v>2365527.56</v>
      </c>
      <c r="D16" s="3">
        <v>0</v>
      </c>
      <c r="E16" s="3">
        <v>0</v>
      </c>
      <c r="F16" s="3">
        <v>0</v>
      </c>
      <c r="G16" s="3">
        <f>SUM(C16:F16)</f>
        <v>2365527.56</v>
      </c>
      <c r="H16" s="3">
        <f>MIN(B16,G16)</f>
        <v>20398.68</v>
      </c>
      <c r="I16" s="3">
        <f>MIN((G17-I17),(B16-H16))</f>
        <v>0</v>
      </c>
      <c r="J16" s="3">
        <f>MIN((G18-J18),(B16-H16-I16))</f>
        <v>0</v>
      </c>
      <c r="K16" s="3">
        <f>B16-SUM(H16:J16)</f>
        <v>0</v>
      </c>
      <c r="L16" s="3">
        <f>G16-SUM(H16:H18)</f>
        <v>0</v>
      </c>
      <c r="M16" s="3">
        <f>D7</f>
        <v>2333</v>
      </c>
      <c r="N16" s="3">
        <v>0</v>
      </c>
      <c r="O16" s="8">
        <f>K16+M16-N16</f>
        <v>2333</v>
      </c>
    </row>
    <row r="17" spans="1:15" ht="15" customHeight="1" x14ac:dyDescent="0.25">
      <c r="A17" s="5" t="s">
        <v>2</v>
      </c>
      <c r="B17" s="3">
        <f>E6</f>
        <v>6664553</v>
      </c>
      <c r="C17" s="3">
        <f>E11</f>
        <v>2612622</v>
      </c>
      <c r="D17" s="3">
        <v>0</v>
      </c>
      <c r="E17" s="3">
        <v>0</v>
      </c>
      <c r="F17" s="3">
        <v>0</v>
      </c>
      <c r="G17" s="3">
        <f>SUM(C17:F17)</f>
        <v>2612622</v>
      </c>
      <c r="H17" s="3">
        <f>MIN((G16-H16),(B17-I17))</f>
        <v>2345128.88</v>
      </c>
      <c r="I17" s="3">
        <f>MIN(B17,G17)</f>
        <v>2612622</v>
      </c>
      <c r="J17" s="3"/>
      <c r="K17" s="3">
        <f>B17-SUM(H17:J17)</f>
        <v>1706802.12</v>
      </c>
      <c r="L17" s="3">
        <f>G17-SUM(I16:I18)</f>
        <v>0</v>
      </c>
      <c r="M17" s="3">
        <f>E7</f>
        <v>57220</v>
      </c>
      <c r="N17" s="3">
        <v>0</v>
      </c>
      <c r="O17" s="8">
        <f>K17+M17-N17</f>
        <v>1764022.12</v>
      </c>
    </row>
    <row r="18" spans="1:15" ht="15" customHeight="1" x14ac:dyDescent="0.25">
      <c r="A18" s="5" t="s">
        <v>3</v>
      </c>
      <c r="B18" s="3">
        <f>F6</f>
        <v>6664553</v>
      </c>
      <c r="C18" s="3">
        <f>F11</f>
        <v>2612622</v>
      </c>
      <c r="D18" s="3">
        <v>0</v>
      </c>
      <c r="E18" s="3">
        <v>0</v>
      </c>
      <c r="F18" s="3">
        <v>0</v>
      </c>
      <c r="G18" s="3">
        <f>SUM(C18:F18)</f>
        <v>2612622</v>
      </c>
      <c r="H18" s="3">
        <f>MIN((G16-H16-H17),(B18-J18))</f>
        <v>0</v>
      </c>
      <c r="I18" s="3"/>
      <c r="J18" s="3">
        <f>MIN(B18,G18)</f>
        <v>2612622</v>
      </c>
      <c r="K18" s="3">
        <f>B18-SUM(H18:J18)</f>
        <v>4051931</v>
      </c>
      <c r="L18" s="3">
        <f>G18-SUM(J16:J18)</f>
        <v>0</v>
      </c>
      <c r="M18" s="3">
        <f>F7</f>
        <v>57220</v>
      </c>
      <c r="N18" s="3">
        <v>0</v>
      </c>
      <c r="O18" s="8">
        <f>K18+M18-N18</f>
        <v>4109151</v>
      </c>
    </row>
    <row r="19" spans="1:15" x14ac:dyDescent="0.25">
      <c r="A19" s="5" t="s">
        <v>18</v>
      </c>
      <c r="B19" s="3">
        <f t="shared" ref="B19:G19" si="3">SUM(B16:B18)</f>
        <v>13349504.68</v>
      </c>
      <c r="C19" s="3">
        <f t="shared" si="3"/>
        <v>7590771.5600000005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7590771.5600000005</v>
      </c>
      <c r="H19" s="3">
        <f t="shared" ref="H19:O19" si="4">SUM(H16:H18)</f>
        <v>2365527.56</v>
      </c>
      <c r="I19" s="3">
        <f t="shared" si="4"/>
        <v>2612622</v>
      </c>
      <c r="J19" s="3">
        <f t="shared" si="4"/>
        <v>2612622</v>
      </c>
      <c r="K19" s="3">
        <f t="shared" si="4"/>
        <v>5758733.1200000001</v>
      </c>
      <c r="L19" s="3">
        <f t="shared" si="4"/>
        <v>0</v>
      </c>
      <c r="M19" s="3">
        <f t="shared" si="4"/>
        <v>116773</v>
      </c>
      <c r="N19" s="3">
        <f t="shared" si="4"/>
        <v>0</v>
      </c>
      <c r="O19" s="8">
        <f t="shared" si="4"/>
        <v>5875506.1200000001</v>
      </c>
    </row>
    <row r="21" spans="1:15" x14ac:dyDescent="0.25">
      <c r="A21" s="70" t="s">
        <v>54</v>
      </c>
    </row>
  </sheetData>
  <mergeCells count="1">
    <mergeCell ref="H14:K14"/>
  </mergeCells>
  <hyperlinks>
    <hyperlink ref="A21" r:id="rId1"/>
  </hyperlinks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1"/>
  <sheetViews>
    <sheetView view="pageLayout" topLeftCell="A19" zoomScaleNormal="90" workbookViewId="0">
      <selection activeCell="A21" sqref="A21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50"/>
      <c r="J1" s="50"/>
      <c r="K1" s="50"/>
      <c r="L1" s="50"/>
      <c r="N1" s="50"/>
      <c r="O1" s="50"/>
      <c r="P1" s="50"/>
      <c r="Q1" s="50"/>
    </row>
    <row r="2" spans="1:17" ht="15.75" thickBot="1" x14ac:dyDescent="0.3">
      <c r="A2" s="25"/>
      <c r="B2" s="26" t="s">
        <v>4</v>
      </c>
      <c r="C2" s="27">
        <v>43182988.219999999</v>
      </c>
      <c r="D2" s="27">
        <v>18955.8</v>
      </c>
      <c r="E2" s="27">
        <v>5650453</v>
      </c>
      <c r="F2" s="28">
        <v>5650453</v>
      </c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</row>
    <row r="6" spans="1:17" x14ac:dyDescent="0.25">
      <c r="A6" s="29"/>
      <c r="B6" s="30" t="s">
        <v>19</v>
      </c>
      <c r="C6" s="31">
        <f>SUM(C2:C5)</f>
        <v>43182988.219999999</v>
      </c>
      <c r="D6" s="31">
        <f t="shared" ref="D6:F6" si="0">SUM(D2:D5)</f>
        <v>18955.8</v>
      </c>
      <c r="E6" s="31">
        <f t="shared" si="0"/>
        <v>5650453</v>
      </c>
      <c r="F6" s="32">
        <f t="shared" si="0"/>
        <v>5650453</v>
      </c>
      <c r="P6" s="2"/>
      <c r="Q6" s="2"/>
    </row>
    <row r="7" spans="1:17" x14ac:dyDescent="0.25">
      <c r="A7" s="18"/>
      <c r="B7" s="19" t="s">
        <v>8</v>
      </c>
      <c r="C7" s="20">
        <v>323530.59000000003</v>
      </c>
      <c r="D7" s="20">
        <v>3125</v>
      </c>
      <c r="E7" s="20">
        <v>8307</v>
      </c>
      <c r="F7" s="21">
        <v>8307</v>
      </c>
      <c r="P7" s="2"/>
      <c r="Q7" s="2"/>
    </row>
    <row r="8" spans="1:17" ht="15.75" thickBot="1" x14ac:dyDescent="0.3">
      <c r="A8" s="29"/>
      <c r="B8" s="45" t="s">
        <v>9</v>
      </c>
      <c r="C8" s="46">
        <f>SUM(C6:C7)</f>
        <v>43506518.810000002</v>
      </c>
      <c r="D8" s="46">
        <f>SUM(D6:D7)</f>
        <v>22080.799999999999</v>
      </c>
      <c r="E8" s="46">
        <f>SUM(E6:E7)</f>
        <v>5658760</v>
      </c>
      <c r="F8" s="47">
        <f>SUM(F6:F7)</f>
        <v>5658760</v>
      </c>
    </row>
    <row r="9" spans="1:17" x14ac:dyDescent="0.25">
      <c r="A9" s="13"/>
      <c r="B9" s="14" t="s">
        <v>29</v>
      </c>
      <c r="C9" s="48">
        <v>48501814.030000001</v>
      </c>
      <c r="D9" s="48">
        <v>2707516.04</v>
      </c>
      <c r="E9" s="48">
        <v>3042431</v>
      </c>
      <c r="F9" s="49">
        <v>3042431</v>
      </c>
      <c r="P9" s="2"/>
      <c r="Q9" s="2"/>
    </row>
    <row r="10" spans="1:17" x14ac:dyDescent="0.25">
      <c r="A10" s="29"/>
      <c r="B10" s="30" t="s">
        <v>22</v>
      </c>
      <c r="C10" s="31">
        <f>C7</f>
        <v>323530.59000000003</v>
      </c>
      <c r="D10" s="31">
        <f t="shared" ref="D10:F10" si="1">D7</f>
        <v>3125</v>
      </c>
      <c r="E10" s="31">
        <f t="shared" si="1"/>
        <v>8307</v>
      </c>
      <c r="F10" s="32">
        <f t="shared" si="1"/>
        <v>8307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48825344.620000005</v>
      </c>
      <c r="D11" s="23">
        <f t="shared" ref="D11:F11" si="2">SUM(D9:D10)</f>
        <v>2710641.04</v>
      </c>
      <c r="E11" s="23">
        <f t="shared" si="2"/>
        <v>3050738</v>
      </c>
      <c r="F11" s="24">
        <f t="shared" si="2"/>
        <v>3050738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18955.8</v>
      </c>
      <c r="C16" s="3">
        <f>D11</f>
        <v>2710641.04</v>
      </c>
      <c r="D16" s="3">
        <v>0</v>
      </c>
      <c r="E16" s="3">
        <v>0</v>
      </c>
      <c r="F16" s="3">
        <v>0</v>
      </c>
      <c r="G16" s="3">
        <f>SUM(C16:F16)</f>
        <v>2710641.04</v>
      </c>
      <c r="H16" s="3">
        <f>MIN(B16,G16)</f>
        <v>18955.8</v>
      </c>
      <c r="I16" s="3">
        <f>MIN((G17-I17),(B16-H16))</f>
        <v>0</v>
      </c>
      <c r="J16" s="3">
        <f>MIN((G18-J18),(B16-H16-I16))</f>
        <v>0</v>
      </c>
      <c r="K16" s="3">
        <f>B16-SUM(H16:J16)</f>
        <v>0</v>
      </c>
      <c r="L16" s="3">
        <f>G16-SUM(H16:H18)</f>
        <v>0</v>
      </c>
      <c r="M16" s="3">
        <f>D7</f>
        <v>3125</v>
      </c>
      <c r="N16" s="3">
        <v>0</v>
      </c>
      <c r="O16" s="8">
        <f>K16+M16-N16</f>
        <v>3125</v>
      </c>
    </row>
    <row r="17" spans="1:15" ht="15" customHeight="1" x14ac:dyDescent="0.25">
      <c r="A17" s="5" t="s">
        <v>2</v>
      </c>
      <c r="B17" s="3">
        <f>E6</f>
        <v>5650453</v>
      </c>
      <c r="C17" s="3">
        <f>E11</f>
        <v>3050738</v>
      </c>
      <c r="D17" s="3">
        <v>0</v>
      </c>
      <c r="E17" s="3">
        <v>0</v>
      </c>
      <c r="F17" s="3">
        <v>0</v>
      </c>
      <c r="G17" s="3">
        <f>SUM(C17:F17)</f>
        <v>3050738</v>
      </c>
      <c r="H17" s="3">
        <f>MIN((G16-H16),(B17-I17))</f>
        <v>2599715</v>
      </c>
      <c r="I17" s="3">
        <f>MIN(B17,G17)</f>
        <v>3050738</v>
      </c>
      <c r="J17" s="3"/>
      <c r="K17" s="3">
        <f>B17-SUM(H17:J17)</f>
        <v>0</v>
      </c>
      <c r="L17" s="3">
        <f>G17-SUM(I16:I18)</f>
        <v>0</v>
      </c>
      <c r="M17" s="3">
        <f>E7</f>
        <v>8307</v>
      </c>
      <c r="N17" s="3">
        <v>0</v>
      </c>
      <c r="O17" s="8">
        <f>K17+M17-N17</f>
        <v>8307</v>
      </c>
    </row>
    <row r="18" spans="1:15" ht="15" customHeight="1" x14ac:dyDescent="0.25">
      <c r="A18" s="5" t="s">
        <v>3</v>
      </c>
      <c r="B18" s="3">
        <f>F6</f>
        <v>5650453</v>
      </c>
      <c r="C18" s="3">
        <f>F11</f>
        <v>3050738</v>
      </c>
      <c r="D18" s="3">
        <v>0</v>
      </c>
      <c r="E18" s="3">
        <v>0</v>
      </c>
      <c r="F18" s="3">
        <v>0</v>
      </c>
      <c r="G18" s="3">
        <f>SUM(C18:F18)</f>
        <v>3050738</v>
      </c>
      <c r="H18" s="3">
        <f>MIN((G16-H16-H17),(B18-J18))</f>
        <v>91970.240000000224</v>
      </c>
      <c r="I18" s="3"/>
      <c r="J18" s="3">
        <f>MIN(B18,G18)</f>
        <v>3050738</v>
      </c>
      <c r="K18" s="3">
        <f>B18-SUM(H18:J18)</f>
        <v>2507744.7599999998</v>
      </c>
      <c r="L18" s="3">
        <f>G18-SUM(J16:J18)</f>
        <v>0</v>
      </c>
      <c r="M18" s="3">
        <f>F7</f>
        <v>8307</v>
      </c>
      <c r="N18" s="3">
        <v>0</v>
      </c>
      <c r="O18" s="8">
        <f>K18+M18-N18</f>
        <v>2516051.7599999998</v>
      </c>
    </row>
    <row r="19" spans="1:15" x14ac:dyDescent="0.25">
      <c r="A19" s="5" t="s">
        <v>18</v>
      </c>
      <c r="B19" s="3">
        <f t="shared" ref="B19:G19" si="3">SUM(B16:B18)</f>
        <v>11319861.800000001</v>
      </c>
      <c r="C19" s="3">
        <f t="shared" si="3"/>
        <v>8812117.0399999991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8812117.0399999991</v>
      </c>
      <c r="H19" s="3">
        <f t="shared" ref="H19:O19" si="4">SUM(H16:H18)</f>
        <v>2710641.04</v>
      </c>
      <c r="I19" s="3">
        <f t="shared" si="4"/>
        <v>3050738</v>
      </c>
      <c r="J19" s="3">
        <f t="shared" si="4"/>
        <v>3050738</v>
      </c>
      <c r="K19" s="3">
        <f t="shared" si="4"/>
        <v>2507744.7599999998</v>
      </c>
      <c r="L19" s="3">
        <f t="shared" si="4"/>
        <v>0</v>
      </c>
      <c r="M19" s="3">
        <f t="shared" si="4"/>
        <v>19739</v>
      </c>
      <c r="N19" s="3">
        <f t="shared" si="4"/>
        <v>0</v>
      </c>
      <c r="O19" s="8">
        <f t="shared" si="4"/>
        <v>2527483.7599999998</v>
      </c>
    </row>
    <row r="21" spans="1:15" x14ac:dyDescent="0.25">
      <c r="A21" s="70" t="s">
        <v>54</v>
      </c>
    </row>
  </sheetData>
  <mergeCells count="1">
    <mergeCell ref="H14:K14"/>
  </mergeCells>
  <hyperlinks>
    <hyperlink ref="A21" r:id="rId1"/>
  </hyperlinks>
  <pageMargins left="0.7" right="0.7" top="0.75" bottom="0.75" header="0.3" footer="0.3"/>
  <pageSetup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1"/>
  <sheetViews>
    <sheetView view="pageLayout" topLeftCell="A13" zoomScaleNormal="90" workbookViewId="0">
      <selection activeCell="A21" sqref="A21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50"/>
      <c r="J1" s="50"/>
      <c r="K1" s="50"/>
      <c r="L1" s="50"/>
      <c r="N1" s="50"/>
      <c r="O1" s="50"/>
      <c r="P1" s="50"/>
      <c r="Q1" s="50"/>
    </row>
    <row r="2" spans="1:17" ht="15.75" thickBot="1" x14ac:dyDescent="0.3">
      <c r="A2" s="25"/>
      <c r="B2" s="26" t="s">
        <v>4</v>
      </c>
      <c r="C2" s="27">
        <v>69684573.510000005</v>
      </c>
      <c r="D2" s="27">
        <v>1730030.29</v>
      </c>
      <c r="E2" s="27">
        <v>7324613</v>
      </c>
      <c r="F2" s="28">
        <v>7324613</v>
      </c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</row>
    <row r="6" spans="1:17" x14ac:dyDescent="0.25">
      <c r="A6" s="29"/>
      <c r="B6" s="30" t="s">
        <v>19</v>
      </c>
      <c r="C6" s="31">
        <f>SUM(C2:C5)</f>
        <v>69684573.510000005</v>
      </c>
      <c r="D6" s="31">
        <f t="shared" ref="D6:F6" si="0">SUM(D2:D5)</f>
        <v>1730030.29</v>
      </c>
      <c r="E6" s="31">
        <f t="shared" si="0"/>
        <v>7324613</v>
      </c>
      <c r="F6" s="32">
        <f t="shared" si="0"/>
        <v>7324613</v>
      </c>
      <c r="P6" s="2"/>
      <c r="Q6" s="2"/>
    </row>
    <row r="7" spans="1:17" x14ac:dyDescent="0.25">
      <c r="A7" s="18"/>
      <c r="B7" s="19" t="s">
        <v>8</v>
      </c>
      <c r="C7" s="20">
        <v>359069</v>
      </c>
      <c r="D7" s="20">
        <v>1400</v>
      </c>
      <c r="E7" s="20">
        <v>8429</v>
      </c>
      <c r="F7" s="21">
        <v>8429</v>
      </c>
      <c r="P7" s="2"/>
      <c r="Q7" s="2"/>
    </row>
    <row r="8" spans="1:17" ht="15.75" thickBot="1" x14ac:dyDescent="0.3">
      <c r="A8" s="29"/>
      <c r="B8" s="45" t="s">
        <v>9</v>
      </c>
      <c r="C8" s="46">
        <f>SUM(C6:C7)</f>
        <v>70043642.510000005</v>
      </c>
      <c r="D8" s="46">
        <f>SUM(D6:D7)</f>
        <v>1731430.29</v>
      </c>
      <c r="E8" s="46">
        <f>SUM(E6:E7)</f>
        <v>7333042</v>
      </c>
      <c r="F8" s="47">
        <f>SUM(F6:F7)</f>
        <v>7333042</v>
      </c>
    </row>
    <row r="9" spans="1:17" x14ac:dyDescent="0.25">
      <c r="A9" s="13"/>
      <c r="B9" s="14" t="s">
        <v>29</v>
      </c>
      <c r="C9" s="48">
        <v>62074852.700000003</v>
      </c>
      <c r="D9" s="48">
        <v>5187416.92</v>
      </c>
      <c r="E9" s="48">
        <v>3023029</v>
      </c>
      <c r="F9" s="49">
        <v>3023029</v>
      </c>
      <c r="P9" s="2"/>
      <c r="Q9" s="2"/>
    </row>
    <row r="10" spans="1:17" x14ac:dyDescent="0.25">
      <c r="A10" s="29"/>
      <c r="B10" s="30" t="s">
        <v>22</v>
      </c>
      <c r="C10" s="31">
        <f>C7</f>
        <v>359069</v>
      </c>
      <c r="D10" s="31">
        <f t="shared" ref="D10:F10" si="1">D7</f>
        <v>1400</v>
      </c>
      <c r="E10" s="31">
        <f t="shared" si="1"/>
        <v>8429</v>
      </c>
      <c r="F10" s="32">
        <f t="shared" si="1"/>
        <v>8429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62433921.700000003</v>
      </c>
      <c r="D11" s="23">
        <f t="shared" ref="D11:F11" si="2">SUM(D9:D10)</f>
        <v>5188816.92</v>
      </c>
      <c r="E11" s="23">
        <f t="shared" si="2"/>
        <v>3031458</v>
      </c>
      <c r="F11" s="24">
        <f t="shared" si="2"/>
        <v>3031458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1730030.29</v>
      </c>
      <c r="C16" s="3">
        <f>D11</f>
        <v>5188816.92</v>
      </c>
      <c r="D16" s="3">
        <v>0</v>
      </c>
      <c r="E16" s="3">
        <v>0</v>
      </c>
      <c r="F16" s="3">
        <v>0</v>
      </c>
      <c r="G16" s="3">
        <f>SUM(C16:F16)</f>
        <v>5188816.92</v>
      </c>
      <c r="H16" s="3">
        <f>MIN(B16,G16)</f>
        <v>1730030.29</v>
      </c>
      <c r="I16" s="3">
        <f>MIN((G17-I17),(B16-H16))</f>
        <v>0</v>
      </c>
      <c r="J16" s="3">
        <f>MIN((G18-J18),(B16-H16-I16))</f>
        <v>0</v>
      </c>
      <c r="K16" s="3">
        <f>B16-SUM(H16:J16)</f>
        <v>0</v>
      </c>
      <c r="L16" s="3">
        <f>G16-SUM(H16:H18)</f>
        <v>0</v>
      </c>
      <c r="M16" s="3">
        <f>D7</f>
        <v>1400</v>
      </c>
      <c r="N16" s="3">
        <v>0</v>
      </c>
      <c r="O16" s="8">
        <f>K16+M16-N16</f>
        <v>1400</v>
      </c>
    </row>
    <row r="17" spans="1:15" ht="15" customHeight="1" x14ac:dyDescent="0.25">
      <c r="A17" s="5" t="s">
        <v>2</v>
      </c>
      <c r="B17" s="3">
        <f>E6</f>
        <v>7324613</v>
      </c>
      <c r="C17" s="3">
        <f>E11</f>
        <v>3031458</v>
      </c>
      <c r="D17" s="3">
        <v>0</v>
      </c>
      <c r="E17" s="3">
        <v>0</v>
      </c>
      <c r="F17" s="3">
        <v>0</v>
      </c>
      <c r="G17" s="3">
        <f>SUM(C17:F17)</f>
        <v>3031458</v>
      </c>
      <c r="H17" s="3">
        <f>MIN((G16-H16),(B17-I17))</f>
        <v>3458786.63</v>
      </c>
      <c r="I17" s="3">
        <f>MIN(B17,G17)</f>
        <v>3031458</v>
      </c>
      <c r="J17" s="3"/>
      <c r="K17" s="3">
        <f>B17-SUM(H17:J17)</f>
        <v>834368.37000000011</v>
      </c>
      <c r="L17" s="3">
        <f>G17-SUM(I16:I18)</f>
        <v>0</v>
      </c>
      <c r="M17" s="3">
        <f>E7</f>
        <v>8429</v>
      </c>
      <c r="N17" s="3">
        <v>0</v>
      </c>
      <c r="O17" s="8">
        <f>K17+M17-N17</f>
        <v>842797.37000000011</v>
      </c>
    </row>
    <row r="18" spans="1:15" ht="15" customHeight="1" x14ac:dyDescent="0.25">
      <c r="A18" s="5" t="s">
        <v>3</v>
      </c>
      <c r="B18" s="3">
        <f>F6</f>
        <v>7324613</v>
      </c>
      <c r="C18" s="3">
        <f>F11</f>
        <v>3031458</v>
      </c>
      <c r="D18" s="3">
        <v>0</v>
      </c>
      <c r="E18" s="3">
        <v>0</v>
      </c>
      <c r="F18" s="3">
        <v>0</v>
      </c>
      <c r="G18" s="3">
        <f>SUM(C18:F18)</f>
        <v>3031458</v>
      </c>
      <c r="H18" s="3">
        <f>MIN((G16-H16-H17),(B18-J18))</f>
        <v>0</v>
      </c>
      <c r="I18" s="3"/>
      <c r="J18" s="3">
        <f>MIN(B18,G18)</f>
        <v>3031458</v>
      </c>
      <c r="K18" s="3">
        <f>B18-SUM(H18:J18)</f>
        <v>4293155</v>
      </c>
      <c r="L18" s="3">
        <f>G18-SUM(J16:J18)</f>
        <v>0</v>
      </c>
      <c r="M18" s="3">
        <f>F7</f>
        <v>8429</v>
      </c>
      <c r="N18" s="3">
        <v>0</v>
      </c>
      <c r="O18" s="8">
        <f>K18+M18-N18</f>
        <v>4301584</v>
      </c>
    </row>
    <row r="19" spans="1:15" x14ac:dyDescent="0.25">
      <c r="A19" s="5" t="s">
        <v>18</v>
      </c>
      <c r="B19" s="3">
        <f t="shared" ref="B19:G19" si="3">SUM(B16:B18)</f>
        <v>16379256.289999999</v>
      </c>
      <c r="C19" s="3">
        <f t="shared" si="3"/>
        <v>11251732.92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11251732.92</v>
      </c>
      <c r="H19" s="3">
        <f t="shared" ref="H19:O19" si="4">SUM(H16:H18)</f>
        <v>5188816.92</v>
      </c>
      <c r="I19" s="3">
        <f t="shared" si="4"/>
        <v>3031458</v>
      </c>
      <c r="J19" s="3">
        <f t="shared" si="4"/>
        <v>3031458</v>
      </c>
      <c r="K19" s="3">
        <f t="shared" si="4"/>
        <v>5127523.37</v>
      </c>
      <c r="L19" s="3">
        <f t="shared" si="4"/>
        <v>0</v>
      </c>
      <c r="M19" s="3">
        <f t="shared" si="4"/>
        <v>18258</v>
      </c>
      <c r="N19" s="3">
        <f t="shared" si="4"/>
        <v>0</v>
      </c>
      <c r="O19" s="8">
        <f t="shared" si="4"/>
        <v>5145781.37</v>
      </c>
    </row>
    <row r="21" spans="1:15" x14ac:dyDescent="0.25">
      <c r="A21" s="70" t="s">
        <v>54</v>
      </c>
    </row>
  </sheetData>
  <mergeCells count="1">
    <mergeCell ref="H14:K14"/>
  </mergeCells>
  <hyperlinks>
    <hyperlink ref="A21" r:id="rId1"/>
  </hyperlinks>
  <pageMargins left="0.7" right="0.7" top="0.75" bottom="0.75" header="0.3" footer="0.3"/>
  <pageSetup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1"/>
  <sheetViews>
    <sheetView view="pageLayout" topLeftCell="A16" zoomScaleNormal="90" workbookViewId="0">
      <selection activeCell="A21" sqref="A21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50"/>
      <c r="J1" s="50"/>
      <c r="K1" s="50"/>
      <c r="L1" s="50"/>
      <c r="N1" s="50"/>
      <c r="O1" s="50"/>
      <c r="P1" s="50"/>
      <c r="Q1" s="50"/>
    </row>
    <row r="2" spans="1:17" ht="15.75" thickBot="1" x14ac:dyDescent="0.3">
      <c r="A2" s="25"/>
      <c r="B2" s="26" t="s">
        <v>4</v>
      </c>
      <c r="C2" s="27">
        <v>79222909.730000004</v>
      </c>
      <c r="D2" s="27">
        <v>5692743</v>
      </c>
      <c r="E2" s="27">
        <v>5736975</v>
      </c>
      <c r="F2" s="28">
        <v>5736975</v>
      </c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</row>
    <row r="6" spans="1:17" x14ac:dyDescent="0.25">
      <c r="A6" s="29"/>
      <c r="B6" s="30" t="s">
        <v>19</v>
      </c>
      <c r="C6" s="31">
        <f>SUM(C2:C5)</f>
        <v>79222909.730000004</v>
      </c>
      <c r="D6" s="31">
        <f t="shared" ref="D6:F6" si="0">SUM(D2:D5)</f>
        <v>5692743</v>
      </c>
      <c r="E6" s="31">
        <f t="shared" si="0"/>
        <v>5736975</v>
      </c>
      <c r="F6" s="32">
        <f t="shared" si="0"/>
        <v>5736975</v>
      </c>
      <c r="P6" s="2"/>
      <c r="Q6" s="2"/>
    </row>
    <row r="7" spans="1:17" x14ac:dyDescent="0.25">
      <c r="A7" s="18"/>
      <c r="B7" s="19" t="s">
        <v>8</v>
      </c>
      <c r="C7" s="20">
        <v>748017</v>
      </c>
      <c r="D7" s="20">
        <v>26040</v>
      </c>
      <c r="E7" s="20">
        <v>5680</v>
      </c>
      <c r="F7" s="21">
        <v>5680</v>
      </c>
      <c r="P7" s="2"/>
      <c r="Q7" s="2"/>
    </row>
    <row r="8" spans="1:17" ht="15.75" thickBot="1" x14ac:dyDescent="0.3">
      <c r="A8" s="29"/>
      <c r="B8" s="45" t="s">
        <v>9</v>
      </c>
      <c r="C8" s="46">
        <f>SUM(C6:C7)</f>
        <v>79970926.730000004</v>
      </c>
      <c r="D8" s="46">
        <f>SUM(D6:D7)</f>
        <v>5718783</v>
      </c>
      <c r="E8" s="46">
        <f>SUM(E6:E7)</f>
        <v>5742655</v>
      </c>
      <c r="F8" s="47">
        <f>SUM(F6:F7)</f>
        <v>5742655</v>
      </c>
    </row>
    <row r="9" spans="1:17" x14ac:dyDescent="0.25">
      <c r="A9" s="13"/>
      <c r="B9" s="14" t="s">
        <v>29</v>
      </c>
      <c r="C9" s="48">
        <v>48653650.390000001</v>
      </c>
      <c r="D9" s="48">
        <v>3430222</v>
      </c>
      <c r="E9" s="48">
        <v>2683699</v>
      </c>
      <c r="F9" s="49">
        <v>2683699</v>
      </c>
      <c r="P9" s="2"/>
      <c r="Q9" s="2"/>
    </row>
    <row r="10" spans="1:17" x14ac:dyDescent="0.25">
      <c r="A10" s="29"/>
      <c r="B10" s="30" t="s">
        <v>22</v>
      </c>
      <c r="C10" s="31">
        <f>C7</f>
        <v>748017</v>
      </c>
      <c r="D10" s="31">
        <f t="shared" ref="D10:F10" si="1">D7</f>
        <v>26040</v>
      </c>
      <c r="E10" s="31">
        <f t="shared" si="1"/>
        <v>5680</v>
      </c>
      <c r="F10" s="32">
        <f t="shared" si="1"/>
        <v>5680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49401667.390000001</v>
      </c>
      <c r="D11" s="23">
        <f t="shared" ref="D11:F11" si="2">SUM(D9:D10)</f>
        <v>3456262</v>
      </c>
      <c r="E11" s="23">
        <f t="shared" si="2"/>
        <v>2689379</v>
      </c>
      <c r="F11" s="24">
        <f t="shared" si="2"/>
        <v>2689379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5692743</v>
      </c>
      <c r="C16" s="3">
        <f>D11</f>
        <v>3456262</v>
      </c>
      <c r="D16" s="3">
        <v>0</v>
      </c>
      <c r="E16" s="3">
        <v>0</v>
      </c>
      <c r="F16" s="3">
        <v>0</v>
      </c>
      <c r="G16" s="3">
        <f>SUM(C16:F16)</f>
        <v>3456262</v>
      </c>
      <c r="H16" s="3">
        <f>MIN(B16,G16)</f>
        <v>3456262</v>
      </c>
      <c r="I16" s="3">
        <f>MIN((G17-I17),(B16-H16))</f>
        <v>0</v>
      </c>
      <c r="J16" s="3">
        <f>MIN((G18-J18),(B16-H16-I16))</f>
        <v>0</v>
      </c>
      <c r="K16" s="3">
        <f>B16-SUM(H16:J16)</f>
        <v>2236481</v>
      </c>
      <c r="L16" s="3">
        <f>G16-SUM(H16:H18)</f>
        <v>0</v>
      </c>
      <c r="M16" s="3">
        <f>D7</f>
        <v>26040</v>
      </c>
      <c r="N16" s="3">
        <v>0</v>
      </c>
      <c r="O16" s="8">
        <f>K16+M16-N16</f>
        <v>2262521</v>
      </c>
    </row>
    <row r="17" spans="1:15" ht="15" customHeight="1" x14ac:dyDescent="0.25">
      <c r="A17" s="5" t="s">
        <v>2</v>
      </c>
      <c r="B17" s="3">
        <f>E6</f>
        <v>5736975</v>
      </c>
      <c r="C17" s="3">
        <f>E11</f>
        <v>2689379</v>
      </c>
      <c r="D17" s="3">
        <v>0</v>
      </c>
      <c r="E17" s="3">
        <v>0</v>
      </c>
      <c r="F17" s="3">
        <v>0</v>
      </c>
      <c r="G17" s="3">
        <f>SUM(C17:F17)</f>
        <v>2689379</v>
      </c>
      <c r="H17" s="3">
        <f>MIN((G16-H16),(B17-I17))</f>
        <v>0</v>
      </c>
      <c r="I17" s="3">
        <f>MIN(B17,G17)</f>
        <v>2689379</v>
      </c>
      <c r="J17" s="3"/>
      <c r="K17" s="3">
        <f>B17-SUM(H17:J17)</f>
        <v>3047596</v>
      </c>
      <c r="L17" s="3">
        <f>G17-SUM(I16:I18)</f>
        <v>0</v>
      </c>
      <c r="M17" s="3">
        <f>E7</f>
        <v>5680</v>
      </c>
      <c r="N17" s="3">
        <v>0</v>
      </c>
      <c r="O17" s="8">
        <f>K17+M17-N17</f>
        <v>3053276</v>
      </c>
    </row>
    <row r="18" spans="1:15" ht="15" customHeight="1" x14ac:dyDescent="0.25">
      <c r="A18" s="5" t="s">
        <v>3</v>
      </c>
      <c r="B18" s="3">
        <f>F6</f>
        <v>5736975</v>
      </c>
      <c r="C18" s="3">
        <f>F11</f>
        <v>2689379</v>
      </c>
      <c r="D18" s="3">
        <v>0</v>
      </c>
      <c r="E18" s="3">
        <v>0</v>
      </c>
      <c r="F18" s="3">
        <v>0</v>
      </c>
      <c r="G18" s="3">
        <f>SUM(C18:F18)</f>
        <v>2689379</v>
      </c>
      <c r="H18" s="3">
        <f>MIN((G16-H16-H17),(B18-J18))</f>
        <v>0</v>
      </c>
      <c r="I18" s="3"/>
      <c r="J18" s="3">
        <f>MIN(B18,G18)</f>
        <v>2689379</v>
      </c>
      <c r="K18" s="3">
        <f>B18-SUM(H18:J18)</f>
        <v>3047596</v>
      </c>
      <c r="L18" s="3">
        <f>G18-SUM(J16:J18)</f>
        <v>0</v>
      </c>
      <c r="M18" s="3">
        <f>F7</f>
        <v>5680</v>
      </c>
      <c r="N18" s="3">
        <v>0</v>
      </c>
      <c r="O18" s="8">
        <f>K18+M18-N18</f>
        <v>3053276</v>
      </c>
    </row>
    <row r="19" spans="1:15" x14ac:dyDescent="0.25">
      <c r="A19" s="5" t="s">
        <v>18</v>
      </c>
      <c r="B19" s="3">
        <f t="shared" ref="B19:G19" si="3">SUM(B16:B18)</f>
        <v>17166693</v>
      </c>
      <c r="C19" s="3">
        <f t="shared" si="3"/>
        <v>8835020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8835020</v>
      </c>
      <c r="H19" s="3">
        <f t="shared" ref="H19:O19" si="4">SUM(H16:H18)</f>
        <v>3456262</v>
      </c>
      <c r="I19" s="3">
        <f t="shared" si="4"/>
        <v>2689379</v>
      </c>
      <c r="J19" s="3">
        <f t="shared" si="4"/>
        <v>2689379</v>
      </c>
      <c r="K19" s="3">
        <f t="shared" si="4"/>
        <v>8331673</v>
      </c>
      <c r="L19" s="3">
        <f t="shared" si="4"/>
        <v>0</v>
      </c>
      <c r="M19" s="3">
        <f t="shared" si="4"/>
        <v>37400</v>
      </c>
      <c r="N19" s="3">
        <f t="shared" si="4"/>
        <v>0</v>
      </c>
      <c r="O19" s="8">
        <f t="shared" si="4"/>
        <v>8369073</v>
      </c>
    </row>
    <row r="21" spans="1:15" x14ac:dyDescent="0.25">
      <c r="A21" s="70" t="s">
        <v>54</v>
      </c>
    </row>
  </sheetData>
  <mergeCells count="1">
    <mergeCell ref="H14:K14"/>
  </mergeCells>
  <hyperlinks>
    <hyperlink ref="A21" r:id="rId1"/>
  </hyperlinks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1"/>
  <sheetViews>
    <sheetView view="pageLayout" topLeftCell="A16" zoomScaleNormal="90" workbookViewId="0">
      <selection activeCell="A21" sqref="A21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50"/>
      <c r="J1" s="50"/>
      <c r="K1" s="50"/>
      <c r="L1" s="50"/>
      <c r="N1" s="50"/>
      <c r="O1" s="50"/>
      <c r="P1" s="50"/>
      <c r="Q1" s="50"/>
    </row>
    <row r="2" spans="1:17" ht="15.75" thickBot="1" x14ac:dyDescent="0.3">
      <c r="A2" s="25"/>
      <c r="B2" s="26" t="s">
        <v>4</v>
      </c>
      <c r="C2" s="27">
        <v>52401515.740000002</v>
      </c>
      <c r="D2" s="27">
        <v>624155.57999999996</v>
      </c>
      <c r="E2" s="27">
        <v>6431826</v>
      </c>
      <c r="F2" s="28">
        <v>6431826</v>
      </c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</row>
    <row r="6" spans="1:17" x14ac:dyDescent="0.25">
      <c r="A6" s="29"/>
      <c r="B6" s="30" t="s">
        <v>19</v>
      </c>
      <c r="C6" s="31">
        <f>SUM(C2:C5)</f>
        <v>52401515.740000002</v>
      </c>
      <c r="D6" s="31">
        <f>SUM(D2:D5)</f>
        <v>624155.57999999996</v>
      </c>
      <c r="E6" s="31">
        <f>SUM(E2:E5)</f>
        <v>6431826</v>
      </c>
      <c r="F6" s="32">
        <f>SUM(F2:F5)</f>
        <v>6431826</v>
      </c>
      <c r="P6" s="2"/>
      <c r="Q6" s="2"/>
    </row>
    <row r="7" spans="1:17" x14ac:dyDescent="0.25">
      <c r="A7" s="18"/>
      <c r="B7" s="19" t="s">
        <v>8</v>
      </c>
      <c r="C7" s="20">
        <v>371022</v>
      </c>
      <c r="D7" s="20">
        <v>5642</v>
      </c>
      <c r="E7" s="20">
        <v>6476</v>
      </c>
      <c r="F7" s="21">
        <v>6476</v>
      </c>
      <c r="P7" s="2"/>
      <c r="Q7" s="2"/>
    </row>
    <row r="8" spans="1:17" ht="15.75" thickBot="1" x14ac:dyDescent="0.3">
      <c r="A8" s="29"/>
      <c r="B8" s="45" t="s">
        <v>9</v>
      </c>
      <c r="C8" s="46">
        <f>SUM(C6:C7)</f>
        <v>52772537.740000002</v>
      </c>
      <c r="D8" s="46">
        <f>SUM(D6:D7)</f>
        <v>629797.57999999996</v>
      </c>
      <c r="E8" s="46">
        <f>SUM(E6:E7)</f>
        <v>6438302</v>
      </c>
      <c r="F8" s="47">
        <f>SUM(F6:F7)</f>
        <v>6438302</v>
      </c>
    </row>
    <row r="9" spans="1:17" x14ac:dyDescent="0.25">
      <c r="A9" s="13"/>
      <c r="B9" s="14" t="s">
        <v>29</v>
      </c>
      <c r="C9" s="48">
        <v>50344705.439999998</v>
      </c>
      <c r="D9" s="48">
        <v>3083256.94</v>
      </c>
      <c r="E9" s="48">
        <v>2999292</v>
      </c>
      <c r="F9" s="49">
        <v>2999292</v>
      </c>
      <c r="P9" s="2"/>
      <c r="Q9" s="2"/>
    </row>
    <row r="10" spans="1:17" x14ac:dyDescent="0.25">
      <c r="A10" s="29"/>
      <c r="B10" s="30" t="s">
        <v>22</v>
      </c>
      <c r="C10" s="31">
        <f>C7</f>
        <v>371022</v>
      </c>
      <c r="D10" s="31">
        <f t="shared" ref="D10:F10" si="0">D7</f>
        <v>5642</v>
      </c>
      <c r="E10" s="31">
        <f t="shared" si="0"/>
        <v>6476</v>
      </c>
      <c r="F10" s="32">
        <f t="shared" si="0"/>
        <v>6476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50715727.439999998</v>
      </c>
      <c r="D11" s="23">
        <f t="shared" ref="D11:F11" si="1">SUM(D9:D10)</f>
        <v>3088898.94</v>
      </c>
      <c r="E11" s="23">
        <f t="shared" si="1"/>
        <v>3005768</v>
      </c>
      <c r="F11" s="24">
        <f t="shared" si="1"/>
        <v>3005768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624155.57999999996</v>
      </c>
      <c r="C16" s="3">
        <f>D11</f>
        <v>3088898.94</v>
      </c>
      <c r="D16" s="3">
        <v>0</v>
      </c>
      <c r="E16" s="3">
        <v>0</v>
      </c>
      <c r="F16" s="3">
        <v>0</v>
      </c>
      <c r="G16" s="3">
        <f>SUM(C16:F16)</f>
        <v>3088898.94</v>
      </c>
      <c r="H16" s="3">
        <f>MIN(B16,G16)</f>
        <v>624155.57999999996</v>
      </c>
      <c r="I16" s="3">
        <f>MIN((G17-I17),(B16-H16))</f>
        <v>0</v>
      </c>
      <c r="J16" s="3">
        <f>MIN((G18-J18),(B16-H16-I16))</f>
        <v>0</v>
      </c>
      <c r="K16" s="3">
        <f>B16-SUM(H16:J16)</f>
        <v>0</v>
      </c>
      <c r="L16" s="3">
        <f>G16-SUM(H16:H18)</f>
        <v>0</v>
      </c>
      <c r="M16" s="3">
        <f>D7</f>
        <v>5642</v>
      </c>
      <c r="N16" s="3">
        <v>0</v>
      </c>
      <c r="O16" s="8">
        <f>K16+M16-N16</f>
        <v>5642</v>
      </c>
    </row>
    <row r="17" spans="1:15" ht="15" customHeight="1" x14ac:dyDescent="0.25">
      <c r="A17" s="5" t="s">
        <v>2</v>
      </c>
      <c r="B17" s="3">
        <f>E6</f>
        <v>6431826</v>
      </c>
      <c r="C17" s="3">
        <f>E11</f>
        <v>3005768</v>
      </c>
      <c r="D17" s="3">
        <v>0</v>
      </c>
      <c r="E17" s="3">
        <v>0</v>
      </c>
      <c r="F17" s="3">
        <v>0</v>
      </c>
      <c r="G17" s="3">
        <f>SUM(C17:F17)</f>
        <v>3005768</v>
      </c>
      <c r="H17" s="3">
        <f>MIN((G16-H16),(B17-I17))</f>
        <v>2464743.36</v>
      </c>
      <c r="I17" s="3">
        <f>MIN(B17,G17)</f>
        <v>3005768</v>
      </c>
      <c r="J17" s="3"/>
      <c r="K17" s="3">
        <f>B17-SUM(H17:J17)</f>
        <v>961314.6400000006</v>
      </c>
      <c r="L17" s="3">
        <f>G17-SUM(I16:I18)</f>
        <v>0</v>
      </c>
      <c r="M17" s="3">
        <f>E7</f>
        <v>6476</v>
      </c>
      <c r="N17" s="3">
        <v>0</v>
      </c>
      <c r="O17" s="8">
        <f>K17+M17-N17</f>
        <v>967790.6400000006</v>
      </c>
    </row>
    <row r="18" spans="1:15" ht="15" customHeight="1" x14ac:dyDescent="0.25">
      <c r="A18" s="5" t="s">
        <v>3</v>
      </c>
      <c r="B18" s="3">
        <f>F6</f>
        <v>6431826</v>
      </c>
      <c r="C18" s="3">
        <f>F11</f>
        <v>3005768</v>
      </c>
      <c r="D18" s="3">
        <v>0</v>
      </c>
      <c r="E18" s="3">
        <v>0</v>
      </c>
      <c r="F18" s="3">
        <v>0</v>
      </c>
      <c r="G18" s="3">
        <f>SUM(C18:F18)</f>
        <v>3005768</v>
      </c>
      <c r="H18" s="3">
        <f>MIN((G16-H16-H17),(B18-J18))</f>
        <v>0</v>
      </c>
      <c r="I18" s="3"/>
      <c r="J18" s="3">
        <f>MIN(B18,G18)</f>
        <v>3005768</v>
      </c>
      <c r="K18" s="3">
        <f>B18-SUM(H18:J18)</f>
        <v>3426058</v>
      </c>
      <c r="L18" s="3">
        <f>G18-SUM(J16:J18)</f>
        <v>0</v>
      </c>
      <c r="M18" s="3">
        <f>F7</f>
        <v>6476</v>
      </c>
      <c r="N18" s="3">
        <v>0</v>
      </c>
      <c r="O18" s="8">
        <f>K18+M18-N18</f>
        <v>3432534</v>
      </c>
    </row>
    <row r="19" spans="1:15" x14ac:dyDescent="0.25">
      <c r="A19" s="5" t="s">
        <v>18</v>
      </c>
      <c r="B19" s="3">
        <f t="shared" ref="B19:G19" si="2">SUM(B16:B18)</f>
        <v>13487807.58</v>
      </c>
      <c r="C19" s="3">
        <f t="shared" si="2"/>
        <v>9100434.9399999995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 t="shared" si="2"/>
        <v>9100434.9399999995</v>
      </c>
      <c r="H19" s="3">
        <f t="shared" ref="H19:O19" si="3">SUM(H16:H18)</f>
        <v>3088898.94</v>
      </c>
      <c r="I19" s="3">
        <f t="shared" si="3"/>
        <v>3005768</v>
      </c>
      <c r="J19" s="3">
        <f t="shared" si="3"/>
        <v>3005768</v>
      </c>
      <c r="K19" s="3">
        <f t="shared" si="3"/>
        <v>4387372.6400000006</v>
      </c>
      <c r="L19" s="3">
        <f t="shared" si="3"/>
        <v>0</v>
      </c>
      <c r="M19" s="3">
        <f t="shared" si="3"/>
        <v>18594</v>
      </c>
      <c r="N19" s="3">
        <f t="shared" si="3"/>
        <v>0</v>
      </c>
      <c r="O19" s="8">
        <f t="shared" si="3"/>
        <v>4405966.6400000006</v>
      </c>
    </row>
    <row r="21" spans="1:15" x14ac:dyDescent="0.25">
      <c r="A21" s="70" t="s">
        <v>54</v>
      </c>
    </row>
  </sheetData>
  <mergeCells count="1">
    <mergeCell ref="H14:K14"/>
  </mergeCells>
  <hyperlinks>
    <hyperlink ref="A21" r:id="rId1"/>
  </hyperlinks>
  <pageMargins left="0.7" right="0.7" top="0.75" bottom="0.75" header="0.3" footer="0.3"/>
  <pageSetup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1"/>
  <sheetViews>
    <sheetView view="pageLayout" topLeftCell="A16" zoomScaleNormal="90" workbookViewId="0">
      <selection activeCell="A21" sqref="A21"/>
    </sheetView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50"/>
      <c r="J1" s="50"/>
      <c r="K1" s="50"/>
      <c r="L1" s="50"/>
      <c r="N1" s="50"/>
      <c r="O1" s="50"/>
      <c r="P1" s="50"/>
      <c r="Q1" s="50"/>
    </row>
    <row r="2" spans="1:17" ht="15.75" thickBot="1" x14ac:dyDescent="0.3">
      <c r="A2" s="25"/>
      <c r="B2" s="26" t="s">
        <v>4</v>
      </c>
      <c r="C2" s="27">
        <v>66524407.659999996</v>
      </c>
      <c r="D2" s="27">
        <v>3759432.3</v>
      </c>
      <c r="E2" s="27">
        <v>6078871</v>
      </c>
      <c r="F2" s="28">
        <v>6078871</v>
      </c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</row>
    <row r="6" spans="1:17" x14ac:dyDescent="0.25">
      <c r="A6" s="29"/>
      <c r="B6" s="30" t="s">
        <v>19</v>
      </c>
      <c r="C6" s="31">
        <f>SUM(C2:C5)</f>
        <v>66524407.659999996</v>
      </c>
      <c r="D6" s="31">
        <f t="shared" ref="D6:F6" si="0">SUM(D2:D5)</f>
        <v>3759432.3</v>
      </c>
      <c r="E6" s="31">
        <f t="shared" si="0"/>
        <v>6078871</v>
      </c>
      <c r="F6" s="32">
        <f t="shared" si="0"/>
        <v>6078871</v>
      </c>
      <c r="P6" s="2"/>
      <c r="Q6" s="2"/>
    </row>
    <row r="7" spans="1:17" x14ac:dyDescent="0.25">
      <c r="A7" s="18"/>
      <c r="B7" s="19" t="s">
        <v>8</v>
      </c>
      <c r="C7" s="20">
        <v>322802</v>
      </c>
      <c r="D7" s="20">
        <v>3604</v>
      </c>
      <c r="E7" s="20">
        <v>6268</v>
      </c>
      <c r="F7" s="21">
        <v>6268</v>
      </c>
      <c r="P7" s="2"/>
      <c r="Q7" s="2"/>
    </row>
    <row r="8" spans="1:17" ht="15.75" thickBot="1" x14ac:dyDescent="0.3">
      <c r="A8" s="29"/>
      <c r="B8" s="45" t="s">
        <v>9</v>
      </c>
      <c r="C8" s="46">
        <f>SUM(C6:C7)</f>
        <v>66847209.659999996</v>
      </c>
      <c r="D8" s="46">
        <f>SUM(D6:D7)</f>
        <v>3763036.3</v>
      </c>
      <c r="E8" s="46">
        <f>SUM(E6:E7)</f>
        <v>6085139</v>
      </c>
      <c r="F8" s="47">
        <f>SUM(F6:F7)</f>
        <v>6085139</v>
      </c>
    </row>
    <row r="9" spans="1:17" x14ac:dyDescent="0.25">
      <c r="A9" s="13"/>
      <c r="B9" s="14" t="s">
        <v>29</v>
      </c>
      <c r="C9" s="48">
        <v>50653227.439999998</v>
      </c>
      <c r="D9" s="48">
        <v>1527916.78</v>
      </c>
      <c r="E9" s="48">
        <v>3815005</v>
      </c>
      <c r="F9" s="49">
        <v>3815005</v>
      </c>
      <c r="P9" s="2"/>
      <c r="Q9" s="2"/>
    </row>
    <row r="10" spans="1:17" x14ac:dyDescent="0.25">
      <c r="A10" s="29"/>
      <c r="B10" s="30" t="s">
        <v>22</v>
      </c>
      <c r="C10" s="31">
        <f>C7</f>
        <v>322802</v>
      </c>
      <c r="D10" s="31">
        <f t="shared" ref="D10:F10" si="1">D7</f>
        <v>3604</v>
      </c>
      <c r="E10" s="31">
        <f t="shared" si="1"/>
        <v>6268</v>
      </c>
      <c r="F10" s="32">
        <f t="shared" si="1"/>
        <v>6268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50976029.439999998</v>
      </c>
      <c r="D11" s="23">
        <f t="shared" ref="D11:F11" si="2">SUM(D9:D10)</f>
        <v>1531520.78</v>
      </c>
      <c r="E11" s="23">
        <f t="shared" si="2"/>
        <v>3821273</v>
      </c>
      <c r="F11" s="24">
        <f t="shared" si="2"/>
        <v>3821273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3759432.3</v>
      </c>
      <c r="C16" s="3">
        <f>D11</f>
        <v>1531520.78</v>
      </c>
      <c r="D16" s="3">
        <v>0</v>
      </c>
      <c r="E16" s="3">
        <v>0</v>
      </c>
      <c r="F16" s="3">
        <v>0</v>
      </c>
      <c r="G16" s="3">
        <f>SUM(C16:F16)</f>
        <v>1531520.78</v>
      </c>
      <c r="H16" s="3">
        <f>MIN(B16,G16)</f>
        <v>1531520.78</v>
      </c>
      <c r="I16" s="3">
        <f>MIN((G17-I17),(B16-H16))</f>
        <v>0</v>
      </c>
      <c r="J16" s="3">
        <f>MIN((G18-J18),(B16-H16-I16))</f>
        <v>0</v>
      </c>
      <c r="K16" s="3">
        <f>B16-SUM(H16:J16)</f>
        <v>2227911.5199999996</v>
      </c>
      <c r="L16" s="3">
        <f>G16-SUM(H16:H18)</f>
        <v>0</v>
      </c>
      <c r="M16" s="3">
        <f>D7</f>
        <v>3604</v>
      </c>
      <c r="N16" s="3">
        <v>0</v>
      </c>
      <c r="O16" s="8">
        <f>K16+M16-N16</f>
        <v>2231515.5199999996</v>
      </c>
    </row>
    <row r="17" spans="1:15" ht="15" customHeight="1" x14ac:dyDescent="0.25">
      <c r="A17" s="5" t="s">
        <v>2</v>
      </c>
      <c r="B17" s="3">
        <f>E6</f>
        <v>6078871</v>
      </c>
      <c r="C17" s="3">
        <f>E11</f>
        <v>3821273</v>
      </c>
      <c r="D17" s="3">
        <v>0</v>
      </c>
      <c r="E17" s="3">
        <v>0</v>
      </c>
      <c r="F17" s="3">
        <v>0</v>
      </c>
      <c r="G17" s="3">
        <f>SUM(C17:F17)</f>
        <v>3821273</v>
      </c>
      <c r="H17" s="3">
        <f>MIN((G16-H16),(B17-I17))</f>
        <v>0</v>
      </c>
      <c r="I17" s="3">
        <f>MIN(B17,G17)</f>
        <v>3821273</v>
      </c>
      <c r="J17" s="3"/>
      <c r="K17" s="3">
        <f>B17-SUM(H17:J17)</f>
        <v>2257598</v>
      </c>
      <c r="L17" s="3">
        <f>G17-SUM(I16:I18)</f>
        <v>0</v>
      </c>
      <c r="M17" s="3">
        <f>E7</f>
        <v>6268</v>
      </c>
      <c r="N17" s="3">
        <v>0</v>
      </c>
      <c r="O17" s="8">
        <f>K17+M17-N17</f>
        <v>2263866</v>
      </c>
    </row>
    <row r="18" spans="1:15" ht="15" customHeight="1" x14ac:dyDescent="0.25">
      <c r="A18" s="5" t="s">
        <v>3</v>
      </c>
      <c r="B18" s="3">
        <f>F6</f>
        <v>6078871</v>
      </c>
      <c r="C18" s="3">
        <f>F11</f>
        <v>3821273</v>
      </c>
      <c r="D18" s="3">
        <v>0</v>
      </c>
      <c r="E18" s="3">
        <v>0</v>
      </c>
      <c r="F18" s="3">
        <v>0</v>
      </c>
      <c r="G18" s="3">
        <f>SUM(C18:F18)</f>
        <v>3821273</v>
      </c>
      <c r="H18" s="3">
        <f>MIN((G16-H16-H17),(B18-J18))</f>
        <v>0</v>
      </c>
      <c r="I18" s="3"/>
      <c r="J18" s="3">
        <f>MIN(B18,G18)</f>
        <v>3821273</v>
      </c>
      <c r="K18" s="3">
        <f>B18-SUM(H18:J18)</f>
        <v>2257598</v>
      </c>
      <c r="L18" s="3">
        <f>G18-SUM(J16:J18)</f>
        <v>0</v>
      </c>
      <c r="M18" s="3">
        <f>F7</f>
        <v>6268</v>
      </c>
      <c r="N18" s="3">
        <v>0</v>
      </c>
      <c r="O18" s="8">
        <f>K18+M18-N18</f>
        <v>2263866</v>
      </c>
    </row>
    <row r="19" spans="1:15" x14ac:dyDescent="0.25">
      <c r="A19" s="5" t="s">
        <v>18</v>
      </c>
      <c r="B19" s="3">
        <f t="shared" ref="B19:G19" si="3">SUM(B16:B18)</f>
        <v>15917174.300000001</v>
      </c>
      <c r="C19" s="3">
        <f t="shared" si="3"/>
        <v>9174066.7800000012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9174066.7800000012</v>
      </c>
      <c r="H19" s="3">
        <f t="shared" ref="H19:O19" si="4">SUM(H16:H18)</f>
        <v>1531520.78</v>
      </c>
      <c r="I19" s="3">
        <f t="shared" si="4"/>
        <v>3821273</v>
      </c>
      <c r="J19" s="3">
        <f t="shared" si="4"/>
        <v>3821273</v>
      </c>
      <c r="K19" s="3">
        <f t="shared" si="4"/>
        <v>6743107.5199999996</v>
      </c>
      <c r="L19" s="3">
        <f t="shared" si="4"/>
        <v>0</v>
      </c>
      <c r="M19" s="3">
        <f t="shared" si="4"/>
        <v>16140</v>
      </c>
      <c r="N19" s="3">
        <f t="shared" si="4"/>
        <v>0</v>
      </c>
      <c r="O19" s="8">
        <f t="shared" si="4"/>
        <v>6759247.5199999996</v>
      </c>
    </row>
    <row r="21" spans="1:15" x14ac:dyDescent="0.25">
      <c r="A21" s="70" t="s">
        <v>54</v>
      </c>
    </row>
  </sheetData>
  <mergeCells count="1">
    <mergeCell ref="H14:K14"/>
  </mergeCells>
  <hyperlinks>
    <hyperlink ref="A21" r:id="rId1"/>
  </hyperlinks>
  <pageMargins left="0.7" right="0.7" top="0.75" bottom="0.75" header="0.3" footer="0.3"/>
  <pageSetup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9"/>
  <sheetViews>
    <sheetView zoomScale="90" zoomScaleNormal="90" workbookViewId="0"/>
  </sheetViews>
  <sheetFormatPr defaultRowHeight="15" x14ac:dyDescent="0.25"/>
  <cols>
    <col min="1" max="1" width="5.85546875" style="2" bestFit="1" customWidth="1"/>
    <col min="2" max="2" width="25.140625" style="2" customWidth="1"/>
    <col min="3" max="15" width="11.7109375" style="2" customWidth="1"/>
  </cols>
  <sheetData>
    <row r="1" spans="1:17" ht="30.75" thickBot="1" x14ac:dyDescent="0.3">
      <c r="A1" s="9"/>
      <c r="B1" s="1"/>
      <c r="C1" s="10" t="s">
        <v>0</v>
      </c>
      <c r="D1" s="10" t="s">
        <v>1</v>
      </c>
      <c r="E1" s="10" t="s">
        <v>2</v>
      </c>
      <c r="F1" s="11" t="s">
        <v>3</v>
      </c>
      <c r="I1" s="66"/>
      <c r="J1" s="66"/>
      <c r="K1" s="66"/>
      <c r="L1" s="66"/>
      <c r="N1" s="66"/>
      <c r="O1" s="66"/>
      <c r="P1" s="66"/>
      <c r="Q1" s="66"/>
    </row>
    <row r="2" spans="1:17" ht="15.75" thickBot="1" x14ac:dyDescent="0.3">
      <c r="A2" s="25"/>
      <c r="B2" s="26" t="s">
        <v>4</v>
      </c>
      <c r="C2" s="27">
        <v>66524407.659999996</v>
      </c>
      <c r="D2" s="27">
        <v>3759432.3</v>
      </c>
      <c r="E2" s="27">
        <v>6078871</v>
      </c>
      <c r="F2" s="28">
        <v>6078871</v>
      </c>
    </row>
    <row r="3" spans="1:17" x14ac:dyDescent="0.25">
      <c r="A3" s="15"/>
      <c r="B3" s="14" t="s">
        <v>7</v>
      </c>
      <c r="C3" s="16">
        <v>0</v>
      </c>
      <c r="D3" s="16">
        <v>0</v>
      </c>
      <c r="E3" s="16">
        <v>0</v>
      </c>
      <c r="F3" s="17">
        <v>0</v>
      </c>
    </row>
    <row r="4" spans="1:17" x14ac:dyDescent="0.25">
      <c r="A4" s="29"/>
      <c r="B4" s="30" t="s">
        <v>5</v>
      </c>
      <c r="C4" s="31">
        <v>0</v>
      </c>
      <c r="D4" s="31">
        <v>0</v>
      </c>
      <c r="E4" s="31">
        <v>0</v>
      </c>
      <c r="F4" s="32">
        <v>0</v>
      </c>
    </row>
    <row r="5" spans="1:17" ht="15.75" customHeight="1" x14ac:dyDescent="0.25">
      <c r="A5" s="18"/>
      <c r="B5" s="19" t="s">
        <v>6</v>
      </c>
      <c r="C5" s="20">
        <v>0</v>
      </c>
      <c r="D5" s="20">
        <v>0</v>
      </c>
      <c r="E5" s="20">
        <v>0</v>
      </c>
      <c r="F5" s="21">
        <v>0</v>
      </c>
    </row>
    <row r="6" spans="1:17" x14ac:dyDescent="0.25">
      <c r="A6" s="29"/>
      <c r="B6" s="30" t="s">
        <v>19</v>
      </c>
      <c r="C6" s="31">
        <f>SUM(C2:C5)</f>
        <v>66524407.659999996</v>
      </c>
      <c r="D6" s="31">
        <f>SUM(D2:D5)</f>
        <v>3759432.3</v>
      </c>
      <c r="E6" s="31">
        <f>SUM(E2:E5)</f>
        <v>6078871</v>
      </c>
      <c r="F6" s="32">
        <f>SUM(F2:F5)</f>
        <v>6078871</v>
      </c>
      <c r="P6" s="2"/>
      <c r="Q6" s="2"/>
    </row>
    <row r="7" spans="1:17" x14ac:dyDescent="0.25">
      <c r="A7" s="18"/>
      <c r="B7" s="19" t="s">
        <v>8</v>
      </c>
      <c r="C7" s="20">
        <v>322802</v>
      </c>
      <c r="D7" s="20">
        <v>3604</v>
      </c>
      <c r="E7" s="20">
        <v>6268</v>
      </c>
      <c r="F7" s="21">
        <v>6268</v>
      </c>
      <c r="P7" s="2"/>
      <c r="Q7" s="2"/>
    </row>
    <row r="8" spans="1:17" ht="15.75" thickBot="1" x14ac:dyDescent="0.3">
      <c r="A8" s="29"/>
      <c r="B8" s="45" t="s">
        <v>9</v>
      </c>
      <c r="C8" s="46">
        <f>SUM(C6:C7)</f>
        <v>66847209.659999996</v>
      </c>
      <c r="D8" s="46">
        <f>SUM(D6:D7)</f>
        <v>3763036.3</v>
      </c>
      <c r="E8" s="46">
        <f>SUM(E6:E7)</f>
        <v>6085139</v>
      </c>
      <c r="F8" s="47">
        <f>SUM(F6:F7)</f>
        <v>6085139</v>
      </c>
    </row>
    <row r="9" spans="1:17" x14ac:dyDescent="0.25">
      <c r="A9" s="13"/>
      <c r="B9" s="14" t="s">
        <v>29</v>
      </c>
      <c r="C9" s="48">
        <v>50653227.439999998</v>
      </c>
      <c r="D9" s="48">
        <v>1527916.78</v>
      </c>
      <c r="E9" s="48">
        <v>3815005</v>
      </c>
      <c r="F9" s="49">
        <v>3815005</v>
      </c>
      <c r="P9" s="2"/>
      <c r="Q9" s="2"/>
    </row>
    <row r="10" spans="1:17" x14ac:dyDescent="0.25">
      <c r="A10" s="29"/>
      <c r="B10" s="30" t="s">
        <v>22</v>
      </c>
      <c r="C10" s="31">
        <f>C7</f>
        <v>322802</v>
      </c>
      <c r="D10" s="31">
        <f t="shared" ref="D10:F10" si="0">D7</f>
        <v>3604</v>
      </c>
      <c r="E10" s="31">
        <f t="shared" si="0"/>
        <v>6268</v>
      </c>
      <c r="F10" s="32">
        <f t="shared" si="0"/>
        <v>6268</v>
      </c>
      <c r="P10" s="2"/>
      <c r="Q10" s="2"/>
    </row>
    <row r="11" spans="1:17" ht="15.75" thickBot="1" x14ac:dyDescent="0.3">
      <c r="A11" s="18"/>
      <c r="B11" s="22" t="s">
        <v>10</v>
      </c>
      <c r="C11" s="23">
        <f>SUM(C9:C10)</f>
        <v>50976029.439999998</v>
      </c>
      <c r="D11" s="23">
        <f t="shared" ref="D11:F11" si="1">SUM(D9:D10)</f>
        <v>1531520.78</v>
      </c>
      <c r="E11" s="23">
        <f t="shared" si="1"/>
        <v>3821273</v>
      </c>
      <c r="F11" s="24">
        <f t="shared" si="1"/>
        <v>3821273</v>
      </c>
    </row>
    <row r="13" spans="1:17" x14ac:dyDescent="0.25">
      <c r="A13" s="12" t="s">
        <v>30</v>
      </c>
    </row>
    <row r="14" spans="1:17" x14ac:dyDescent="0.25">
      <c r="A14" s="5"/>
      <c r="B14" s="5"/>
      <c r="C14" s="5"/>
      <c r="D14" s="5"/>
      <c r="E14" s="5"/>
      <c r="F14" s="5"/>
      <c r="G14" s="5"/>
      <c r="H14" s="63" t="s">
        <v>11</v>
      </c>
      <c r="I14" s="64"/>
      <c r="J14" s="64"/>
      <c r="K14" s="65"/>
      <c r="L14" s="5"/>
      <c r="M14" s="5"/>
      <c r="N14" s="5"/>
      <c r="O14" s="5"/>
    </row>
    <row r="15" spans="1:17" s="4" customFormat="1" ht="45" x14ac:dyDescent="0.25">
      <c r="A15" s="6"/>
      <c r="B15" s="6" t="s">
        <v>12</v>
      </c>
      <c r="C15" s="6" t="s">
        <v>13</v>
      </c>
      <c r="D15" s="6" t="s">
        <v>23</v>
      </c>
      <c r="E15" s="6" t="s">
        <v>14</v>
      </c>
      <c r="F15" s="6" t="s">
        <v>15</v>
      </c>
      <c r="G15" s="6" t="s">
        <v>10</v>
      </c>
      <c r="H15" s="6" t="s">
        <v>1</v>
      </c>
      <c r="I15" s="6" t="s">
        <v>2</v>
      </c>
      <c r="J15" s="6" t="s">
        <v>3</v>
      </c>
      <c r="K15" s="6" t="s">
        <v>20</v>
      </c>
      <c r="L15" s="6" t="s">
        <v>21</v>
      </c>
      <c r="M15" s="6" t="s">
        <v>16</v>
      </c>
      <c r="N15" s="6" t="s">
        <v>17</v>
      </c>
      <c r="O15" s="7" t="s">
        <v>9</v>
      </c>
    </row>
    <row r="16" spans="1:17" ht="15" customHeight="1" x14ac:dyDescent="0.25">
      <c r="A16" s="5" t="s">
        <v>1</v>
      </c>
      <c r="B16" s="3">
        <f>D6</f>
        <v>3759432.3</v>
      </c>
      <c r="C16" s="3">
        <f>D11</f>
        <v>1531520.78</v>
      </c>
      <c r="D16" s="3">
        <v>0</v>
      </c>
      <c r="E16" s="3">
        <v>0</v>
      </c>
      <c r="F16" s="3">
        <v>0</v>
      </c>
      <c r="G16" s="3">
        <f>SUM(C16:F16)</f>
        <v>1531520.78</v>
      </c>
      <c r="H16" s="3">
        <f>MIN(B16,G16)</f>
        <v>1531520.78</v>
      </c>
      <c r="I16" s="3">
        <f>MIN((G17-I17),(B16-H16))</f>
        <v>0</v>
      </c>
      <c r="J16" s="3">
        <f>MIN((G18-J18),(B16-H16-I16))</f>
        <v>0</v>
      </c>
      <c r="K16" s="3">
        <f>B16-SUM(H16:J16)</f>
        <v>2227911.5199999996</v>
      </c>
      <c r="L16" s="3">
        <f>G16-SUM(H16:H18)</f>
        <v>0</v>
      </c>
      <c r="M16" s="3">
        <f>D7</f>
        <v>3604</v>
      </c>
      <c r="N16" s="3">
        <v>0</v>
      </c>
      <c r="O16" s="8">
        <f>K16+M16-N16</f>
        <v>2231515.5199999996</v>
      </c>
    </row>
    <row r="17" spans="1:15" ht="15" customHeight="1" x14ac:dyDescent="0.25">
      <c r="A17" s="5" t="s">
        <v>2</v>
      </c>
      <c r="B17" s="3">
        <f>E6</f>
        <v>6078871</v>
      </c>
      <c r="C17" s="3">
        <f>E11</f>
        <v>3821273</v>
      </c>
      <c r="D17" s="3">
        <v>0</v>
      </c>
      <c r="E17" s="3">
        <v>0</v>
      </c>
      <c r="F17" s="3">
        <v>0</v>
      </c>
      <c r="G17" s="3">
        <f>SUM(C17:F17)</f>
        <v>3821273</v>
      </c>
      <c r="H17" s="3">
        <f>MIN((G16-H16),(B17-I17))</f>
        <v>0</v>
      </c>
      <c r="I17" s="3">
        <f>MIN(B17,G17)</f>
        <v>3821273</v>
      </c>
      <c r="J17" s="3"/>
      <c r="K17" s="3">
        <f>B17-SUM(H17:J17)</f>
        <v>2257598</v>
      </c>
      <c r="L17" s="3">
        <f>G17-SUM(I16:I18)</f>
        <v>0</v>
      </c>
      <c r="M17" s="3">
        <f>E7</f>
        <v>6268</v>
      </c>
      <c r="N17" s="3">
        <v>0</v>
      </c>
      <c r="O17" s="8">
        <f>K17+M17-N17</f>
        <v>2263866</v>
      </c>
    </row>
    <row r="18" spans="1:15" ht="15" customHeight="1" x14ac:dyDescent="0.25">
      <c r="A18" s="5" t="s">
        <v>3</v>
      </c>
      <c r="B18" s="3">
        <f>F6</f>
        <v>6078871</v>
      </c>
      <c r="C18" s="3">
        <f>F11</f>
        <v>3821273</v>
      </c>
      <c r="D18" s="3">
        <v>0</v>
      </c>
      <c r="E18" s="3">
        <v>0</v>
      </c>
      <c r="F18" s="3">
        <v>0</v>
      </c>
      <c r="G18" s="3">
        <f>SUM(C18:F18)</f>
        <v>3821273</v>
      </c>
      <c r="H18" s="3">
        <f>MIN((G16-H16-H17),(B18-J18))</f>
        <v>0</v>
      </c>
      <c r="I18" s="3"/>
      <c r="J18" s="3">
        <f>MIN(B18,G18)</f>
        <v>3821273</v>
      </c>
      <c r="K18" s="3">
        <f>B18-SUM(H18:J18)</f>
        <v>2257598</v>
      </c>
      <c r="L18" s="3">
        <f>G18-SUM(J16:J18)</f>
        <v>0</v>
      </c>
      <c r="M18" s="3">
        <f>F7</f>
        <v>6268</v>
      </c>
      <c r="N18" s="3">
        <v>0</v>
      </c>
      <c r="O18" s="8">
        <f>K18+M18-N18</f>
        <v>2263866</v>
      </c>
    </row>
    <row r="19" spans="1:15" x14ac:dyDescent="0.25">
      <c r="A19" s="5" t="s">
        <v>18</v>
      </c>
      <c r="B19" s="3">
        <f t="shared" ref="B19:G19" si="2">SUM(B16:B18)</f>
        <v>15917174.300000001</v>
      </c>
      <c r="C19" s="3">
        <f t="shared" si="2"/>
        <v>9174066.7800000012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 t="shared" si="2"/>
        <v>9174066.7800000012</v>
      </c>
      <c r="H19" s="3">
        <f t="shared" ref="H19:O19" si="3">SUM(H16:H18)</f>
        <v>1531520.78</v>
      </c>
      <c r="I19" s="3">
        <f t="shared" si="3"/>
        <v>3821273</v>
      </c>
      <c r="J19" s="3">
        <f t="shared" si="3"/>
        <v>3821273</v>
      </c>
      <c r="K19" s="3">
        <f t="shared" si="3"/>
        <v>6743107.5199999996</v>
      </c>
      <c r="L19" s="3">
        <f t="shared" si="3"/>
        <v>0</v>
      </c>
      <c r="M19" s="3">
        <f t="shared" si="3"/>
        <v>16140</v>
      </c>
      <c r="N19" s="3">
        <f t="shared" si="3"/>
        <v>0</v>
      </c>
      <c r="O19" s="8">
        <f t="shared" si="3"/>
        <v>6759247.5199999996</v>
      </c>
    </row>
  </sheetData>
  <mergeCells count="3">
    <mergeCell ref="I1:L1"/>
    <mergeCell ref="N1:Q1"/>
    <mergeCell ref="H14:K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GSTR 3B-Jul</vt:lpstr>
      <vt:lpstr>GSTR 3B-Aug</vt:lpstr>
      <vt:lpstr>GSTR 3B-Sept</vt:lpstr>
      <vt:lpstr>GSTR 3B-Oct</vt:lpstr>
      <vt:lpstr>GSTR 3B-Nov</vt:lpstr>
      <vt:lpstr>GSTR 3B-Dec</vt:lpstr>
      <vt:lpstr>GSTR 3B-Jan</vt:lpstr>
      <vt:lpstr>GSTR 3B-Feb</vt:lpstr>
      <vt:lpstr>GSTR 3B-Mar Dummy</vt:lpstr>
      <vt:lpstr>Summary</vt:lpstr>
      <vt:lpstr>Summary M</vt:lpstr>
      <vt:lpstr>GSTR 3B-Jul W</vt:lpstr>
      <vt:lpstr>GSTR 3B-Aug M</vt:lpstr>
      <vt:lpstr>GSTR 3B-Sept M</vt:lpstr>
      <vt:lpstr>GSTR 3B-Oct M</vt:lpstr>
      <vt:lpstr>GSTR 3B-Nov M</vt:lpstr>
      <vt:lpstr>GSTR 3B-Dec M</vt:lpstr>
      <vt:lpstr>GSTR 3B-Jan M</vt:lpstr>
      <vt:lpstr>GSTR 3B-Feb 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Manish;Taxguru</dc:creator>
  <cp:keywords>www.taxguru.in</cp:keywords>
  <cp:lastModifiedBy>sandeep kanoi</cp:lastModifiedBy>
  <dcterms:created xsi:type="dcterms:W3CDTF">2017-09-18T10:28:01Z</dcterms:created>
  <dcterms:modified xsi:type="dcterms:W3CDTF">2018-05-01T01:52:12Z</dcterms:modified>
</cp:coreProperties>
</file>