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2120" windowHeight="9120" activeTab="0"/>
  </bookViews>
  <sheets>
    <sheet name="IT 2000-01" sheetId="1" r:id="rId1"/>
  </sheets>
  <definedNames>
    <definedName name="_xlnm.Print_Area" localSheetId="0">'IT 2000-01'!$A:$R</definedName>
  </definedNames>
  <calcPr fullCalcOnLoad="1" fullPrecision="0"/>
</workbook>
</file>

<file path=xl/sharedStrings.xml><?xml version="1.0" encoding="utf-8"?>
<sst xmlns="http://schemas.openxmlformats.org/spreadsheetml/2006/main" count="145" uniqueCount="138">
  <si>
    <t>Earnings</t>
  </si>
  <si>
    <t>Deductions</t>
  </si>
  <si>
    <t>PF Balance</t>
  </si>
  <si>
    <t>Basic</t>
  </si>
  <si>
    <t>DA</t>
  </si>
  <si>
    <t>Trnspt</t>
  </si>
  <si>
    <t>HRA</t>
  </si>
  <si>
    <t>Educ</t>
  </si>
  <si>
    <t>Medical</t>
  </si>
  <si>
    <t>LTA</t>
  </si>
  <si>
    <t>Misc</t>
  </si>
  <si>
    <t>Total</t>
  </si>
  <si>
    <t>PT</t>
  </si>
  <si>
    <t>PF</t>
  </si>
  <si>
    <t>IT</t>
  </si>
  <si>
    <t>Oth Ded</t>
  </si>
  <si>
    <t>Tot Ded</t>
  </si>
  <si>
    <t>Net</t>
  </si>
  <si>
    <t>PF OB</t>
  </si>
  <si>
    <t>PF Int</t>
  </si>
  <si>
    <t>PF CB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</si>
  <si>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</si>
  <si>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</si>
  <si>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</si>
  <si>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</si>
  <si>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</si>
  <si>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</si>
  <si>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</si>
  <si>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</si>
  <si>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</si>
  <si>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</si>
  <si>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</si>
  <si>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</si>
  <si>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Bonus</t>
  </si>
  <si>
    <t>Metro/Non-metro (M or N)</t>
  </si>
  <si>
    <t>N</t>
  </si>
  <si>
    <t>Oth Earn</t>
  </si>
  <si>
    <t>Exempt limit (of Basic+DA)</t>
  </si>
  <si>
    <t>Gross</t>
  </si>
  <si>
    <t>No. of months in India</t>
  </si>
  <si>
    <t>Produced</t>
  </si>
  <si>
    <t>Limited</t>
  </si>
  <si>
    <t>Remaining months in year</t>
  </si>
  <si>
    <t>Med, HRA, Education, LTA exemptions</t>
  </si>
  <si>
    <t>Medical Bills</t>
  </si>
  <si>
    <t>Male or Female</t>
  </si>
  <si>
    <t>M</t>
  </si>
  <si>
    <t>Gross Salary (excl exemptions)</t>
  </si>
  <si>
    <t>Rent Receipts</t>
  </si>
  <si>
    <t>For Housing Loan:</t>
  </si>
  <si>
    <t>Std deduction</t>
  </si>
  <si>
    <t>Education Allowance Exemption</t>
  </si>
  <si>
    <t>House self-occupied? (Y or N)</t>
  </si>
  <si>
    <t>Y</t>
  </si>
  <si>
    <t>Profession tax</t>
  </si>
  <si>
    <t>LTA (and other) exemption</t>
  </si>
  <si>
    <t>Loan taken after Apr 1, 1999?</t>
  </si>
  <si>
    <t>Income chargeable under head 'Salaries'</t>
  </si>
  <si>
    <t>House property / other income or loss</t>
  </si>
  <si>
    <t>Interest on housing loan</t>
  </si>
  <si>
    <t>Gross Total income</t>
  </si>
  <si>
    <t>Medical Insurance Premium (sec 80D)</t>
  </si>
  <si>
    <t>Total deductions</t>
  </si>
  <si>
    <t>Education Loan Repayment</t>
  </si>
  <si>
    <t>Net taxable income</t>
  </si>
  <si>
    <t>Other deductions</t>
  </si>
  <si>
    <t>Income Tax slab</t>
  </si>
  <si>
    <t>Tax rate</t>
  </si>
  <si>
    <t>Appl Amt</t>
  </si>
  <si>
    <t>Balance</t>
  </si>
  <si>
    <t>Tax</t>
  </si>
  <si>
    <t>Dedn under LIC pension scheme</t>
  </si>
  <si>
    <t>00000 - 50000</t>
  </si>
  <si>
    <t>Donation to approved fund and charities (sec 80G)</t>
  </si>
  <si>
    <t>50001 - 60000</t>
  </si>
  <si>
    <t>Tax Rebates</t>
  </si>
  <si>
    <t>60001 - 150000</t>
  </si>
  <si>
    <t>&gt; 150000</t>
  </si>
  <si>
    <t>NSC (plus accrued interest)</t>
  </si>
  <si>
    <t>Tax on Income</t>
  </si>
  <si>
    <t>LIC Premium</t>
  </si>
  <si>
    <t>Tax Credit</t>
  </si>
  <si>
    <t>PPF</t>
  </si>
  <si>
    <t>Tax Payable</t>
  </si>
  <si>
    <t>House Loan repayment</t>
  </si>
  <si>
    <t>Surcharge on Income Tax</t>
  </si>
  <si>
    <t>VPF</t>
  </si>
  <si>
    <t>Total tax payable</t>
  </si>
  <si>
    <t>Infrastructure Bonds (sec 88)</t>
  </si>
  <si>
    <t>Income tax paid</t>
  </si>
  <si>
    <t>Others (Mutual funds, ULIP, etc.)</t>
  </si>
  <si>
    <t>Income tax due</t>
  </si>
  <si>
    <t>Total U/S 88</t>
  </si>
  <si>
    <t>Limited to</t>
  </si>
  <si>
    <t>(C) Created by Nithyanand Y, 1997 (ynithya@inf.com)</t>
  </si>
  <si>
    <t>Instructions:</t>
  </si>
  <si>
    <t>Tax Rules / Miscellaneous information:</t>
  </si>
  <si>
    <t>Enter the numbers in only the yellow-colored cells. You will not be able to enter data in other cells</t>
  </si>
  <si>
    <t>Do not leave any yellow cell blank (this may lead to incorrect calculation). Instead, enter 0</t>
  </si>
  <si>
    <t>Amounts entered for other LTA and education exemptions are not checked. So, please be sure about the amount entered</t>
  </si>
  <si>
    <t>Earnings not listed above can all be clubbed together under the column Misc</t>
  </si>
  <si>
    <t>If you have subscribed to VPF, compute the annual subscription amount and enter in Cell L37</t>
  </si>
  <si>
    <t>The std deduction is 1/3 of gross salary subject to max of Rs.25,000/- for gross salaries upto 1 lac; Rs.20,000/- for 1 to 5 lacs; nil for above 5 lacs</t>
  </si>
  <si>
    <t>Medical bills are exempt for self and dependent family, upto Rs.15,000/- per annum</t>
  </si>
  <si>
    <t>Transport allowance is exempt upto Rs.800/- per month provided the person is in India during the month</t>
  </si>
  <si>
    <r>
      <t xml:space="preserve">HRA exemption = minimum of (40% </t>
    </r>
    <r>
      <rPr>
        <sz val="8"/>
        <color indexed="55"/>
        <rFont val="Verdana"/>
        <family val="2"/>
      </rPr>
      <t>(50% for metros)</t>
    </r>
    <r>
      <rPr>
        <sz val="8"/>
        <rFont val="Verdana"/>
        <family val="2"/>
      </rPr>
      <t xml:space="preserve"> of Basic+DA </t>
    </r>
    <r>
      <rPr>
        <sz val="8"/>
        <color indexed="12"/>
        <rFont val="Verdana"/>
        <family val="2"/>
      </rPr>
      <t>or</t>
    </r>
    <r>
      <rPr>
        <sz val="8"/>
        <rFont val="Verdana"/>
        <family val="2"/>
      </rPr>
      <t xml:space="preserve"> HRA </t>
    </r>
    <r>
      <rPr>
        <sz val="8"/>
        <color indexed="12"/>
        <rFont val="Verdana"/>
        <family val="2"/>
      </rPr>
      <t>or</t>
    </r>
    <r>
      <rPr>
        <sz val="8"/>
        <rFont val="Verdana"/>
        <family val="2"/>
      </rPr>
      <t xml:space="preserve"> rent paid - 10% of Basic+DA)</t>
    </r>
  </si>
  <si>
    <t>LTA is exempt to the tune of ecomony class airfare for the family to any destination in India, by the shortest route</t>
  </si>
  <si>
    <t>LTA can be claimed twice in a block of 4 calendar years. The current block is from 1998 to 2001</t>
  </si>
  <si>
    <t>Education allowance is exempt upto Rs.50/- per child per month plus Rs.150/- per child per month for hostel expenses (max of 2 children only)</t>
  </si>
  <si>
    <t>If the house is self-occupied and if the loan was taken before Apr 1, 1999 exemption is limited to Rs.30,000/- per year</t>
  </si>
  <si>
    <t>Medical Insurance (such as Mediclaim) premium is exempt upto Rs.10,000/- per year</t>
  </si>
  <si>
    <t>This exemption is available on accrual basis, which means if interest has accrued, you can claim exemption, irrespective of whether you've paid it or not</t>
  </si>
  <si>
    <t>Principal repayment of a housing loan is limited to Rs.20,000/-, resulting in a tax credit of Rs.4,000/-</t>
  </si>
  <si>
    <t>The tax credit is 20% of the amount invested</t>
  </si>
  <si>
    <t>For Women, there is an additional tax rebate of Rs.5,000/- under section 88C</t>
  </si>
  <si>
    <t>Surcharge on Income tax is applied at 10% on the tax amount after tax credit, if the taxable income is between Rs.60,000/- and Rs.150,000/-</t>
  </si>
  <si>
    <t>Surcharge on Income tax is applied at 15% on the tax amount after tax credit, if the taxable income is more than Rs.150,000/-</t>
  </si>
  <si>
    <t>Rent</t>
  </si>
  <si>
    <t>(Revised for financial year 2000-2001 and added more features, March 2000)</t>
  </si>
  <si>
    <t>(C) ynithya@inf.com</t>
  </si>
  <si>
    <t>Other --&gt;</t>
  </si>
  <si>
    <t>If the house is self-occupied and if the loan was taken after Apr 1, 1999 exemption is limited to Rs.1,00,000/- per year</t>
  </si>
  <si>
    <t>Tax credit (rebate) is available for a max of Rs.60,000/- for regular investments and an additional Rs.20,000/- for investments in infrastructure bonds</t>
  </si>
  <si>
    <t>If you are a woman, remember to change cell R23. Your tax will reduce by Rs.5,000/-</t>
  </si>
  <si>
    <t>However, Finance/Accounts dept is likely to calculate Surcharge at 10% for the first 11 months of the year (because of a clause introduced in the budget later)</t>
  </si>
  <si>
    <t>If you are in Delhi, Mumbai, Calcutta or Madras, remember to change the location to Metro in Cell R19</t>
  </si>
  <si>
    <t>Education loan repayment is tax exempt upto Rs.20,000/- per annum</t>
  </si>
  <si>
    <t>Enter expected bonus in Cell J16, if bonus for the year has not been paid yet. This will be 20% of your last years' annual Basic+DA in most companies</t>
  </si>
  <si>
    <t>Transport Exemption</t>
  </si>
  <si>
    <t>If there is any additional conveyance exemption, the same can be entered in cell L28.</t>
  </si>
  <si>
    <t>Enter the remaining months in the current financial year in Cell R22, to figure out the tax per month</t>
  </si>
  <si>
    <t>Rent can be entered in cells N3 to N14, if deducted through salary; Else enter annual figure in N16 and/or N17</t>
  </si>
  <si>
    <t>Deductions not listed above can all be clubbed together under the columns Other Deductions (cell L28)</t>
  </si>
  <si>
    <t>If you have been out of India (on work permit visa like H1B, L1, etc.) during the year, update cell R21 so that conveyance exemption is computed correctly</t>
  </si>
  <si>
    <t>There is an exemption for interest on housing loan. If the house is given out on rent, there is no limit on the exemption (update cells R25 and R26)</t>
  </si>
  <si>
    <t>The PF balance shown is for your own contribution. Part of the company's contribution goes to the EPS (Employees Pension Scheme). Presently, VPF is not included</t>
  </si>
  <si>
    <t>If your net taxable income in cell F28 is between Rs.150,000/- and Rs.151,000/- your actual tax may be slightly lower (around Rs.300-400) than what is shown here</t>
  </si>
  <si>
    <t>(Updated to increase Surcharge by 2% for Gujarat tax; Last updated: February 05, 2001)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</si>
</sst>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0_)"/>
    <numFmt numFmtId="171" formatCode="0."/>
  </numFmts>
  <fonts count="22">
    <font>
      <sz val="9"/>
      <name val="Arial"/>
      <family val="0"/>
    </font>
    <font>
      <sz val="8"/>
      <name val="Verdana"/>
      <family val="2"/>
    </font>
    <font>
      <b/>
      <sz val="9"/>
      <name val="Tms Rmn"/>
      <family val="0"/>
    </font>
    <font>
      <b/>
      <sz val="9"/>
      <color indexed="10"/>
      <name val="Tms Rmn"/>
      <family val="0"/>
    </font>
    <font>
      <sz val="9"/>
      <name val="Tms Rmn"/>
      <family val="0"/>
    </font>
    <font>
      <sz val="9"/>
      <color indexed="20"/>
      <name val="Tms Rmn"/>
      <family val="0"/>
    </font>
    <font>
      <sz val="9"/>
      <color indexed="8"/>
      <name val="Tms Rmn"/>
      <family val="0"/>
    </font>
    <font>
      <b/>
      <sz val="9"/>
      <color indexed="8"/>
      <name val="Tms Rmn"/>
      <family val="0"/>
    </font>
    <font>
      <sz val="9"/>
      <color indexed="39"/>
      <name val="Tms Rmn"/>
      <family val="0"/>
    </font>
    <font>
      <sz val="9"/>
      <color indexed="21"/>
      <name val="Tms Rmn"/>
      <family val="0"/>
    </font>
    <font>
      <sz val="9"/>
      <color indexed="12"/>
      <name val="Tms Rmn"/>
      <family val="0"/>
    </font>
    <font>
      <b/>
      <sz val="9"/>
      <color indexed="20"/>
      <name val="Tms Rmn"/>
      <family val="0"/>
    </font>
    <font>
      <b/>
      <sz val="9"/>
      <color indexed="12"/>
      <name val="Tms Rmn"/>
      <family val="0"/>
    </font>
    <font>
      <b/>
      <sz val="9"/>
      <color indexed="39"/>
      <name val="Tms Rmn"/>
      <family val="0"/>
    </font>
    <font>
      <sz val="9"/>
      <color indexed="10"/>
      <name val="Tms Rmn"/>
      <family val="0"/>
    </font>
    <font>
      <sz val="8"/>
      <color indexed="21"/>
      <name val="Verdana"/>
      <family val="2"/>
    </font>
    <font>
      <sz val="8"/>
      <color indexed="12"/>
      <name val="Verdana"/>
      <family val="2"/>
    </font>
    <font>
      <sz val="8"/>
      <color indexed="55"/>
      <name val="Verdana"/>
      <family val="2"/>
    </font>
    <font>
      <sz val="8"/>
      <color indexed="20"/>
      <name val="Verdana"/>
      <family val="2"/>
    </font>
    <font>
      <b/>
      <u val="single"/>
      <sz val="8"/>
      <color indexed="16"/>
      <name val="Verdana"/>
      <family val="2"/>
    </font>
    <font>
      <b/>
      <sz val="10"/>
      <color indexed="42"/>
      <name val="Tms Rmn"/>
      <family val="0"/>
    </font>
    <font>
      <sz val="6"/>
      <color indexed="55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70" fontId="5" fillId="2" borderId="1" xfId="0" applyNumberFormat="1" applyFont="1" applyFill="1" applyBorder="1" applyAlignment="1" applyProtection="1">
      <alignment/>
      <protection locked="0"/>
    </xf>
    <xf numFmtId="170" fontId="21" fillId="3" borderId="0" xfId="0" applyNumberFormat="1" applyFont="1" applyFill="1" applyBorder="1" applyAlignment="1" applyProtection="1">
      <alignment horizontal="right"/>
      <protection hidden="1"/>
    </xf>
    <xf numFmtId="170" fontId="10" fillId="0" borderId="1" xfId="0" applyNumberFormat="1" applyFont="1" applyFill="1" applyBorder="1" applyAlignment="1" applyProtection="1">
      <alignment/>
      <protection hidden="1"/>
    </xf>
    <xf numFmtId="170" fontId="12" fillId="4" borderId="1" xfId="0" applyNumberFormat="1" applyFont="1" applyFill="1" applyBorder="1" applyAlignment="1" applyProtection="1">
      <alignment/>
      <protection hidden="1"/>
    </xf>
    <xf numFmtId="170" fontId="2" fillId="4" borderId="1" xfId="0" applyNumberFormat="1" applyFont="1" applyFill="1" applyBorder="1" applyAlignment="1" applyProtection="1">
      <alignment/>
      <protection hidden="1"/>
    </xf>
    <xf numFmtId="170" fontId="13" fillId="5" borderId="1" xfId="0" applyNumberFormat="1" applyFont="1" applyFill="1" applyBorder="1" applyAlignment="1" applyProtection="1">
      <alignment horizontal="right"/>
      <protection hidden="1"/>
    </xf>
    <xf numFmtId="170" fontId="6" fillId="3" borderId="1" xfId="0" applyNumberFormat="1" applyFont="1" applyFill="1" applyBorder="1" applyAlignment="1" applyProtection="1">
      <alignment/>
      <protection hidden="1"/>
    </xf>
    <xf numFmtId="170" fontId="20" fillId="6" borderId="1" xfId="0" applyNumberFormat="1" applyFont="1" applyFill="1" applyBorder="1" applyAlignment="1" applyProtection="1">
      <alignment/>
      <protection hidden="1"/>
    </xf>
    <xf numFmtId="170" fontId="7" fillId="7" borderId="1" xfId="0" applyNumberFormat="1" applyFont="1" applyFill="1" applyBorder="1" applyAlignment="1" applyProtection="1">
      <alignment/>
      <protection hidden="1"/>
    </xf>
    <xf numFmtId="9" fontId="6" fillId="3" borderId="1" xfId="0" applyNumberFormat="1" applyFont="1" applyFill="1" applyBorder="1" applyAlignment="1" applyProtection="1">
      <alignment/>
      <protection hidden="1"/>
    </xf>
    <xf numFmtId="170" fontId="2" fillId="5" borderId="1" xfId="0" applyNumberFormat="1" applyFont="1" applyFill="1" applyBorder="1" applyAlignment="1" applyProtection="1">
      <alignment/>
      <protection hidden="1"/>
    </xf>
    <xf numFmtId="170" fontId="4" fillId="3" borderId="0" xfId="0" applyNumberFormat="1" applyFont="1" applyFill="1" applyBorder="1" applyAlignment="1" applyProtection="1">
      <alignment/>
      <protection hidden="1"/>
    </xf>
    <xf numFmtId="170" fontId="0" fillId="0" borderId="0" xfId="0" applyNumberFormat="1" applyFont="1" applyAlignment="1" applyProtection="1">
      <alignment/>
      <protection hidden="1"/>
    </xf>
    <xf numFmtId="170" fontId="3" fillId="5" borderId="2" xfId="0" applyNumberFormat="1" applyFont="1" applyFill="1" applyBorder="1" applyAlignment="1" applyProtection="1">
      <alignment horizontal="right"/>
      <protection hidden="1"/>
    </xf>
    <xf numFmtId="170" fontId="3" fillId="5" borderId="1" xfId="0" applyNumberFormat="1" applyFont="1" applyFill="1" applyBorder="1" applyAlignment="1" applyProtection="1">
      <alignment horizontal="right"/>
      <protection hidden="1"/>
    </xf>
    <xf numFmtId="170" fontId="3" fillId="5" borderId="1" xfId="0" applyNumberFormat="1" applyFont="1" applyFill="1" applyBorder="1" applyAlignment="1" applyProtection="1">
      <alignment horizontal="left"/>
      <protection hidden="1"/>
    </xf>
    <xf numFmtId="170" fontId="6" fillId="8" borderId="1" xfId="0" applyNumberFormat="1" applyFont="1" applyFill="1" applyBorder="1" applyAlignment="1" applyProtection="1">
      <alignment/>
      <protection hidden="1"/>
    </xf>
    <xf numFmtId="170" fontId="5" fillId="2" borderId="1" xfId="0" applyNumberFormat="1" applyFont="1" applyFill="1" applyBorder="1" applyAlignment="1" applyProtection="1">
      <alignment horizontal="center"/>
      <protection hidden="1" locked="0"/>
    </xf>
    <xf numFmtId="170" fontId="4" fillId="0" borderId="0" xfId="0" applyNumberFormat="1" applyFont="1" applyAlignment="1" applyProtection="1">
      <alignment/>
      <protection hidden="1"/>
    </xf>
    <xf numFmtId="9" fontId="4" fillId="3" borderId="1" xfId="0" applyNumberFormat="1" applyFont="1" applyFill="1" applyBorder="1" applyAlignment="1" applyProtection="1">
      <alignment horizontal="center"/>
      <protection hidden="1"/>
    </xf>
    <xf numFmtId="170" fontId="9" fillId="3" borderId="0" xfId="0" applyNumberFormat="1" applyFont="1" applyFill="1" applyBorder="1" applyAlignment="1" applyProtection="1">
      <alignment/>
      <protection hidden="1"/>
    </xf>
    <xf numFmtId="170" fontId="2" fillId="4" borderId="3" xfId="0" applyNumberFormat="1" applyFont="1" applyFill="1" applyBorder="1" applyAlignment="1" applyProtection="1">
      <alignment horizontal="right"/>
      <protection hidden="1"/>
    </xf>
    <xf numFmtId="170" fontId="11" fillId="2" borderId="1" xfId="0" applyNumberFormat="1" applyFont="1" applyFill="1" applyBorder="1" applyAlignment="1" applyProtection="1">
      <alignment horizontal="center"/>
      <protection hidden="1" locked="0"/>
    </xf>
    <xf numFmtId="170" fontId="4" fillId="0" borderId="0" xfId="0" applyNumberFormat="1" applyFont="1" applyAlignment="1" applyProtection="1" quotePrefix="1">
      <alignment horizontal="left"/>
      <protection hidden="1"/>
    </xf>
    <xf numFmtId="170" fontId="9" fillId="3" borderId="4" xfId="0" applyNumberFormat="1" applyFont="1" applyFill="1" applyBorder="1" applyAlignment="1" applyProtection="1" quotePrefix="1">
      <alignment horizontal="left"/>
      <protection hidden="1"/>
    </xf>
    <xf numFmtId="170" fontId="9" fillId="3" borderId="0" xfId="0" applyNumberFormat="1" applyFont="1" applyFill="1" applyBorder="1" applyAlignment="1" applyProtection="1" quotePrefix="1">
      <alignment horizontal="left"/>
      <protection hidden="1"/>
    </xf>
    <xf numFmtId="170" fontId="18" fillId="0" borderId="0" xfId="0" applyNumberFormat="1" applyFont="1" applyFill="1" applyBorder="1" applyAlignment="1" applyProtection="1">
      <alignment horizontal="left"/>
      <protection hidden="1"/>
    </xf>
    <xf numFmtId="170" fontId="1" fillId="3" borderId="0" xfId="0" applyNumberFormat="1" applyFont="1" applyFill="1" applyBorder="1" applyAlignment="1" applyProtection="1">
      <alignment/>
      <protection hidden="1"/>
    </xf>
    <xf numFmtId="170" fontId="19" fillId="3" borderId="0" xfId="0" applyNumberFormat="1" applyFont="1" applyFill="1" applyBorder="1" applyAlignment="1" applyProtection="1">
      <alignment/>
      <protection hidden="1"/>
    </xf>
    <xf numFmtId="170" fontId="15" fillId="3" borderId="0" xfId="0" applyNumberFormat="1" applyFont="1" applyFill="1" applyBorder="1" applyAlignment="1" applyProtection="1">
      <alignment horizontal="left"/>
      <protection hidden="1"/>
    </xf>
    <xf numFmtId="170" fontId="1" fillId="0" borderId="0" xfId="0" applyNumberFormat="1" applyFont="1" applyAlignment="1" applyProtection="1">
      <alignment/>
      <protection hidden="1"/>
    </xf>
    <xf numFmtId="170" fontId="15" fillId="3" borderId="0" xfId="0" applyNumberFormat="1" applyFont="1" applyFill="1" applyBorder="1" applyAlignment="1" applyProtection="1" quotePrefix="1">
      <alignment horizontal="left"/>
      <protection hidden="1"/>
    </xf>
    <xf numFmtId="170" fontId="18" fillId="3" borderId="0" xfId="0" applyNumberFormat="1" applyFont="1" applyFill="1" applyBorder="1" applyAlignment="1" applyProtection="1">
      <alignment/>
      <protection hidden="1"/>
    </xf>
    <xf numFmtId="170" fontId="18" fillId="0" borderId="0" xfId="0" applyNumberFormat="1" applyFont="1" applyAlignment="1" applyProtection="1">
      <alignment/>
      <protection hidden="1"/>
    </xf>
    <xf numFmtId="170" fontId="2" fillId="4" borderId="3" xfId="0" applyNumberFormat="1" applyFont="1" applyFill="1" applyBorder="1" applyAlignment="1" applyProtection="1">
      <alignment horizontal="left"/>
      <protection hidden="1"/>
    </xf>
    <xf numFmtId="170" fontId="2" fillId="4" borderId="5" xfId="0" applyNumberFormat="1" applyFont="1" applyFill="1" applyBorder="1" applyAlignment="1" applyProtection="1">
      <alignment horizontal="left"/>
      <protection hidden="1"/>
    </xf>
    <xf numFmtId="170" fontId="2" fillId="4" borderId="6" xfId="0" applyNumberFormat="1" applyFont="1" applyFill="1" applyBorder="1" applyAlignment="1" applyProtection="1">
      <alignment horizontal="left"/>
      <protection hidden="1"/>
    </xf>
    <xf numFmtId="170" fontId="8" fillId="5" borderId="3" xfId="0" applyNumberFormat="1" applyFont="1" applyFill="1" applyBorder="1" applyAlignment="1" applyProtection="1">
      <alignment horizontal="left"/>
      <protection hidden="1"/>
    </xf>
    <xf numFmtId="170" fontId="8" fillId="5" borderId="5" xfId="0" applyNumberFormat="1" applyFont="1" applyFill="1" applyBorder="1" applyAlignment="1" applyProtection="1">
      <alignment horizontal="left"/>
      <protection hidden="1"/>
    </xf>
    <xf numFmtId="170" fontId="8" fillId="5" borderId="6" xfId="0" applyNumberFormat="1" applyFont="1" applyFill="1" applyBorder="1" applyAlignment="1" applyProtection="1">
      <alignment horizontal="left"/>
      <protection hidden="1"/>
    </xf>
    <xf numFmtId="170" fontId="20" fillId="6" borderId="3" xfId="0" applyNumberFormat="1" applyFont="1" applyFill="1" applyBorder="1" applyAlignment="1" applyProtection="1">
      <alignment horizontal="left"/>
      <protection hidden="1"/>
    </xf>
    <xf numFmtId="170" fontId="20" fillId="6" borderId="5" xfId="0" applyNumberFormat="1" applyFont="1" applyFill="1" applyBorder="1" applyAlignment="1" applyProtection="1">
      <alignment horizontal="left"/>
      <protection hidden="1"/>
    </xf>
    <xf numFmtId="170" fontId="20" fillId="6" borderId="6" xfId="0" applyNumberFormat="1" applyFont="1" applyFill="1" applyBorder="1" applyAlignment="1" applyProtection="1">
      <alignment horizontal="left"/>
      <protection hidden="1"/>
    </xf>
    <xf numFmtId="170" fontId="13" fillId="5" borderId="3" xfId="0" applyNumberFormat="1" applyFont="1" applyFill="1" applyBorder="1" applyAlignment="1" applyProtection="1">
      <alignment horizontal="left"/>
      <protection hidden="1"/>
    </xf>
    <xf numFmtId="170" fontId="13" fillId="5" borderId="5" xfId="0" applyNumberFormat="1" applyFont="1" applyFill="1" applyBorder="1" applyAlignment="1" applyProtection="1">
      <alignment horizontal="left"/>
      <protection hidden="1"/>
    </xf>
    <xf numFmtId="170" fontId="13" fillId="5" borderId="6" xfId="0" applyNumberFormat="1" applyFont="1" applyFill="1" applyBorder="1" applyAlignment="1" applyProtection="1">
      <alignment horizontal="left"/>
      <protection hidden="1"/>
    </xf>
    <xf numFmtId="170" fontId="10" fillId="5" borderId="3" xfId="0" applyNumberFormat="1" applyFont="1" applyFill="1" applyBorder="1" applyAlignment="1" applyProtection="1">
      <alignment horizontal="left"/>
      <protection hidden="1"/>
    </xf>
    <xf numFmtId="170" fontId="10" fillId="5" borderId="5" xfId="0" applyNumberFormat="1" applyFont="1" applyFill="1" applyBorder="1" applyAlignment="1" applyProtection="1">
      <alignment horizontal="left"/>
      <protection hidden="1"/>
    </xf>
    <xf numFmtId="170" fontId="10" fillId="5" borderId="6" xfId="0" applyNumberFormat="1" applyFont="1" applyFill="1" applyBorder="1" applyAlignment="1" applyProtection="1">
      <alignment horizontal="left"/>
      <protection hidden="1"/>
    </xf>
    <xf numFmtId="170" fontId="14" fillId="5" borderId="3" xfId="0" applyNumberFormat="1" applyFont="1" applyFill="1" applyBorder="1" applyAlignment="1" applyProtection="1">
      <alignment horizontal="left"/>
      <protection hidden="1"/>
    </xf>
    <xf numFmtId="170" fontId="14" fillId="5" borderId="6" xfId="0" applyNumberFormat="1" applyFont="1" applyFill="1" applyBorder="1" applyAlignment="1" applyProtection="1">
      <alignment horizontal="left"/>
      <protection hidden="1"/>
    </xf>
    <xf numFmtId="170" fontId="12" fillId="4" borderId="3" xfId="0" applyNumberFormat="1" applyFont="1" applyFill="1" applyBorder="1" applyAlignment="1" applyProtection="1">
      <alignment horizontal="left"/>
      <protection hidden="1"/>
    </xf>
    <xf numFmtId="170" fontId="12" fillId="4" borderId="5" xfId="0" applyNumberFormat="1" applyFont="1" applyFill="1" applyBorder="1" applyAlignment="1" applyProtection="1">
      <alignment horizontal="left"/>
      <protection hidden="1"/>
    </xf>
    <xf numFmtId="170" fontId="12" fillId="4" borderId="6" xfId="0" applyNumberFormat="1" applyFont="1" applyFill="1" applyBorder="1" applyAlignment="1" applyProtection="1">
      <alignment horizontal="left"/>
      <protection hidden="1"/>
    </xf>
    <xf numFmtId="170" fontId="8" fillId="0" borderId="3" xfId="0" applyNumberFormat="1" applyFont="1" applyFill="1" applyBorder="1" applyAlignment="1" applyProtection="1">
      <alignment horizontal="left"/>
      <protection hidden="1"/>
    </xf>
    <xf numFmtId="170" fontId="8" fillId="0" borderId="5" xfId="0" applyNumberFormat="1" applyFont="1" applyFill="1" applyBorder="1" applyAlignment="1" applyProtection="1">
      <alignment horizontal="left"/>
      <protection hidden="1"/>
    </xf>
    <xf numFmtId="170" fontId="8" fillId="0" borderId="6" xfId="0" applyNumberFormat="1" applyFont="1" applyFill="1" applyBorder="1" applyAlignment="1" applyProtection="1">
      <alignment horizontal="left"/>
      <protection hidden="1"/>
    </xf>
    <xf numFmtId="170" fontId="3" fillId="5" borderId="3" xfId="0" applyNumberFormat="1" applyFont="1" applyFill="1" applyBorder="1" applyAlignment="1" applyProtection="1">
      <alignment horizontal="center"/>
      <protection hidden="1"/>
    </xf>
    <xf numFmtId="170" fontId="3" fillId="5" borderId="5" xfId="0" applyNumberFormat="1" applyFont="1" applyFill="1" applyBorder="1" applyAlignment="1" applyProtection="1">
      <alignment horizontal="center"/>
      <protection hidden="1"/>
    </xf>
    <xf numFmtId="170" fontId="3" fillId="5" borderId="6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0"/>
  <sheetViews>
    <sheetView tabSelected="1" workbookViewId="0" topLeftCell="A1">
      <selection activeCell="A1" sqref="A1"/>
    </sheetView>
  </sheetViews>
  <sheetFormatPr defaultColWidth="9.140625" defaultRowHeight="12" zeroHeight="1"/>
  <cols>
    <col min="1" max="22" width="9.00390625" style="13" customWidth="1"/>
    <col min="23" max="16384" width="0" style="13" hidden="1" customWidth="1"/>
  </cols>
  <sheetData>
    <row r="1" spans="1:22" ht="12">
      <c r="A1" s="11"/>
      <c r="B1" s="58" t="s">
        <v>0</v>
      </c>
      <c r="C1" s="59"/>
      <c r="D1" s="59"/>
      <c r="E1" s="59"/>
      <c r="F1" s="59"/>
      <c r="G1" s="59"/>
      <c r="H1" s="59"/>
      <c r="I1" s="59"/>
      <c r="J1" s="60"/>
      <c r="K1" s="58" t="s">
        <v>1</v>
      </c>
      <c r="L1" s="59"/>
      <c r="M1" s="59"/>
      <c r="N1" s="59"/>
      <c r="O1" s="59"/>
      <c r="P1" s="59"/>
      <c r="Q1" s="60"/>
      <c r="R1" s="11"/>
      <c r="S1" s="58" t="s">
        <v>2</v>
      </c>
      <c r="T1" s="59"/>
      <c r="U1" s="60"/>
      <c r="V1" s="12"/>
    </row>
    <row r="2" spans="1:22" ht="12">
      <c r="A2" s="11"/>
      <c r="B2" s="14" t="s">
        <v>3</v>
      </c>
      <c r="C2" s="14" t="s">
        <v>4</v>
      </c>
      <c r="D2" s="14" t="s">
        <v>5</v>
      </c>
      <c r="E2" s="14" t="s">
        <v>6</v>
      </c>
      <c r="F2" s="14" t="s">
        <v>7</v>
      </c>
      <c r="G2" s="14" t="s">
        <v>8</v>
      </c>
      <c r="H2" s="14" t="s">
        <v>9</v>
      </c>
      <c r="I2" s="14" t="s">
        <v>10</v>
      </c>
      <c r="J2" s="14" t="s">
        <v>11</v>
      </c>
      <c r="K2" s="14" t="s">
        <v>12</v>
      </c>
      <c r="L2" s="14" t="s">
        <v>13</v>
      </c>
      <c r="M2" s="14" t="s">
        <v>14</v>
      </c>
      <c r="N2" s="14" t="s">
        <v>117</v>
      </c>
      <c r="O2" s="14" t="s">
        <v>15</v>
      </c>
      <c r="P2" s="14" t="s">
        <v>15</v>
      </c>
      <c r="Q2" s="14" t="s">
        <v>16</v>
      </c>
      <c r="R2" s="15" t="s">
        <v>17</v>
      </c>
      <c r="S2" s="15" t="s">
        <v>18</v>
      </c>
      <c r="T2" s="15" t="s">
        <v>19</v>
      </c>
      <c r="U2" s="15" t="s">
        <v>20</v>
      </c>
      <c r="V2" s="12"/>
    </row>
    <row r="3" spans="1:22" ht="12">
      <c r="A3" s="16" t="s">
        <v>21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7">
        <f>SUM(B3:I3)</f>
        <v>0</v>
      </c>
      <c r="K3" s="1">
        <v>0</v>
      </c>
      <c r="L3" s="7">
        <f>(B3+C3)*0.12</f>
        <v>0</v>
      </c>
      <c r="M3" s="1">
        <v>0</v>
      </c>
      <c r="N3" s="1">
        <v>0</v>
      </c>
      <c r="O3" s="1">
        <v>0</v>
      </c>
      <c r="P3" s="1">
        <v>0</v>
      </c>
      <c r="Q3" s="7">
        <f aca="true" t="shared" si="0" ref="Q3:Q14">SUM(K3:P3)</f>
        <v>0</v>
      </c>
      <c r="R3" s="17">
        <f aca="true" t="shared" si="1" ref="R3:R14">J3-Q3</f>
        <v>0</v>
      </c>
      <c r="S3" s="1">
        <v>0</v>
      </c>
      <c r="T3" s="7">
        <f>S3*11%</f>
        <v>0</v>
      </c>
      <c r="U3" s="17">
        <f aca="true" t="shared" si="2" ref="U3:U9">S3+L3+T3</f>
        <v>0</v>
      </c>
      <c r="V3" s="12"/>
    </row>
    <row r="4" spans="1:22" ht="12">
      <c r="A4" s="16" t="s">
        <v>22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7">
        <f>SUM(B4:I4)</f>
        <v>0</v>
      </c>
      <c r="K4" s="1">
        <v>0</v>
      </c>
      <c r="L4" s="7">
        <f aca="true" t="shared" si="3" ref="L4:L14">(B4+C4)*0.12</f>
        <v>0</v>
      </c>
      <c r="M4" s="1">
        <v>0</v>
      </c>
      <c r="N4" s="1">
        <v>0</v>
      </c>
      <c r="O4" s="1">
        <v>0</v>
      </c>
      <c r="P4" s="1">
        <v>0</v>
      </c>
      <c r="Q4" s="7">
        <f t="shared" si="0"/>
        <v>0</v>
      </c>
      <c r="R4" s="17">
        <f t="shared" si="1"/>
        <v>0</v>
      </c>
      <c r="S4" s="7">
        <f aca="true" t="shared" si="4" ref="S4:S14">U3</f>
        <v>0</v>
      </c>
      <c r="T4" s="7">
        <f>L3*11%*11/12</f>
        <v>0</v>
      </c>
      <c r="U4" s="17">
        <f t="shared" si="2"/>
        <v>0</v>
      </c>
      <c r="V4" s="12"/>
    </row>
    <row r="5" spans="1:22" ht="12">
      <c r="A5" s="16" t="s">
        <v>23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7">
        <f aca="true" t="shared" si="5" ref="J5:J14">SUM(B5:I5)</f>
        <v>0</v>
      </c>
      <c r="K5" s="1">
        <v>0</v>
      </c>
      <c r="L5" s="7">
        <f t="shared" si="3"/>
        <v>0</v>
      </c>
      <c r="M5" s="1">
        <v>0</v>
      </c>
      <c r="N5" s="1">
        <v>0</v>
      </c>
      <c r="O5" s="1">
        <v>0</v>
      </c>
      <c r="P5" s="1">
        <v>0</v>
      </c>
      <c r="Q5" s="7">
        <f t="shared" si="0"/>
        <v>0</v>
      </c>
      <c r="R5" s="17">
        <f t="shared" si="1"/>
        <v>0</v>
      </c>
      <c r="S5" s="7">
        <f t="shared" si="4"/>
        <v>0</v>
      </c>
      <c r="T5" s="7">
        <f>L4*11%*10/12</f>
        <v>0</v>
      </c>
      <c r="U5" s="17">
        <f t="shared" si="2"/>
        <v>0</v>
      </c>
      <c r="V5" s="12"/>
    </row>
    <row r="6" spans="1:22" ht="12">
      <c r="A6" s="16" t="s">
        <v>24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7">
        <f t="shared" si="5"/>
        <v>0</v>
      </c>
      <c r="K6" s="1">
        <v>0</v>
      </c>
      <c r="L6" s="7">
        <f t="shared" si="3"/>
        <v>0</v>
      </c>
      <c r="M6" s="1">
        <v>0</v>
      </c>
      <c r="N6" s="1">
        <v>0</v>
      </c>
      <c r="O6" s="1">
        <v>0</v>
      </c>
      <c r="P6" s="1">
        <v>0</v>
      </c>
      <c r="Q6" s="7">
        <f t="shared" si="0"/>
        <v>0</v>
      </c>
      <c r="R6" s="17">
        <f t="shared" si="1"/>
        <v>0</v>
      </c>
      <c r="S6" s="7">
        <f t="shared" si="4"/>
        <v>0</v>
      </c>
      <c r="T6" s="7">
        <f>L5*11%*9/12</f>
        <v>0</v>
      </c>
      <c r="U6" s="17">
        <f t="shared" si="2"/>
        <v>0</v>
      </c>
      <c r="V6" s="12"/>
    </row>
    <row r="7" spans="1:22" ht="12">
      <c r="A7" s="16" t="s">
        <v>25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7">
        <f t="shared" si="5"/>
        <v>0</v>
      </c>
      <c r="K7" s="1">
        <v>0</v>
      </c>
      <c r="L7" s="7">
        <f t="shared" si="3"/>
        <v>0</v>
      </c>
      <c r="M7" s="1">
        <v>0</v>
      </c>
      <c r="N7" s="1">
        <v>0</v>
      </c>
      <c r="O7" s="1">
        <v>0</v>
      </c>
      <c r="P7" s="1">
        <v>0</v>
      </c>
      <c r="Q7" s="7">
        <f t="shared" si="0"/>
        <v>0</v>
      </c>
      <c r="R7" s="17">
        <f t="shared" si="1"/>
        <v>0</v>
      </c>
      <c r="S7" s="7">
        <f t="shared" si="4"/>
        <v>0</v>
      </c>
      <c r="T7" s="7">
        <f>L6*11%*8/12</f>
        <v>0</v>
      </c>
      <c r="U7" s="17">
        <f t="shared" si="2"/>
        <v>0</v>
      </c>
      <c r="V7" s="12"/>
    </row>
    <row r="8" spans="1:22" ht="12">
      <c r="A8" s="16" t="s">
        <v>26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7">
        <f t="shared" si="5"/>
        <v>0</v>
      </c>
      <c r="K8" s="1">
        <v>0</v>
      </c>
      <c r="L8" s="7">
        <f t="shared" si="3"/>
        <v>0</v>
      </c>
      <c r="M8" s="1">
        <v>0</v>
      </c>
      <c r="N8" s="1">
        <v>0</v>
      </c>
      <c r="O8" s="1">
        <v>0</v>
      </c>
      <c r="P8" s="1">
        <v>0</v>
      </c>
      <c r="Q8" s="7">
        <f t="shared" si="0"/>
        <v>0</v>
      </c>
      <c r="R8" s="17">
        <f t="shared" si="1"/>
        <v>0</v>
      </c>
      <c r="S8" s="7">
        <f t="shared" si="4"/>
        <v>0</v>
      </c>
      <c r="T8" s="7">
        <f>L7*11%*7/12</f>
        <v>0</v>
      </c>
      <c r="U8" s="17">
        <f t="shared" si="2"/>
        <v>0</v>
      </c>
      <c r="V8" s="12"/>
    </row>
    <row r="9" spans="1:22" ht="12">
      <c r="A9" s="16" t="s">
        <v>27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7">
        <f t="shared" si="5"/>
        <v>0</v>
      </c>
      <c r="K9" s="1">
        <v>0</v>
      </c>
      <c r="L9" s="7">
        <f t="shared" si="3"/>
        <v>0</v>
      </c>
      <c r="M9" s="1">
        <v>0</v>
      </c>
      <c r="N9" s="1">
        <v>0</v>
      </c>
      <c r="O9" s="1">
        <v>0</v>
      </c>
      <c r="P9" s="1">
        <v>0</v>
      </c>
      <c r="Q9" s="7">
        <f t="shared" si="0"/>
        <v>0</v>
      </c>
      <c r="R9" s="17">
        <f t="shared" si="1"/>
        <v>0</v>
      </c>
      <c r="S9" s="7">
        <f t="shared" si="4"/>
        <v>0</v>
      </c>
      <c r="T9" s="7">
        <f>L8*11%*6/12</f>
        <v>0</v>
      </c>
      <c r="U9" s="17">
        <f t="shared" si="2"/>
        <v>0</v>
      </c>
      <c r="V9" s="12"/>
    </row>
    <row r="10" spans="1:22" ht="12">
      <c r="A10" s="16" t="s">
        <v>28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7">
        <f t="shared" si="5"/>
        <v>0</v>
      </c>
      <c r="K10" s="1">
        <v>0</v>
      </c>
      <c r="L10" s="7">
        <f t="shared" si="3"/>
        <v>0</v>
      </c>
      <c r="M10" s="1">
        <v>0</v>
      </c>
      <c r="N10" s="1">
        <v>0</v>
      </c>
      <c r="O10" s="1">
        <v>0</v>
      </c>
      <c r="P10" s="1">
        <v>0</v>
      </c>
      <c r="Q10" s="7">
        <f t="shared" si="0"/>
        <v>0</v>
      </c>
      <c r="R10" s="17">
        <f t="shared" si="1"/>
        <v>0</v>
      </c>
      <c r="S10" s="7">
        <f t="shared" si="4"/>
        <v>0</v>
      </c>
      <c r="T10" s="7">
        <f>L9*11%*5/12</f>
        <v>0</v>
      </c>
      <c r="U10" s="17">
        <f>S10+L10+T10</f>
        <v>0</v>
      </c>
      <c r="V10" s="12"/>
    </row>
    <row r="11" spans="1:22" ht="12">
      <c r="A11" s="16" t="s">
        <v>29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7">
        <f t="shared" si="5"/>
        <v>0</v>
      </c>
      <c r="K11" s="1">
        <v>0</v>
      </c>
      <c r="L11" s="7">
        <f t="shared" si="3"/>
        <v>0</v>
      </c>
      <c r="M11" s="1">
        <v>0</v>
      </c>
      <c r="N11" s="1">
        <v>0</v>
      </c>
      <c r="O11" s="1">
        <v>0</v>
      </c>
      <c r="P11" s="1">
        <v>0</v>
      </c>
      <c r="Q11" s="7">
        <f t="shared" si="0"/>
        <v>0</v>
      </c>
      <c r="R11" s="17">
        <f t="shared" si="1"/>
        <v>0</v>
      </c>
      <c r="S11" s="7">
        <f t="shared" si="4"/>
        <v>0</v>
      </c>
      <c r="T11" s="7">
        <f>L10*11%*4/12</f>
        <v>0</v>
      </c>
      <c r="U11" s="17">
        <f>S11+L11+T11</f>
        <v>0</v>
      </c>
      <c r="V11" s="12"/>
    </row>
    <row r="12" spans="1:22" ht="12">
      <c r="A12" s="16" t="s">
        <v>30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7">
        <f t="shared" si="5"/>
        <v>0</v>
      </c>
      <c r="K12" s="1">
        <v>0</v>
      </c>
      <c r="L12" s="7">
        <f t="shared" si="3"/>
        <v>0</v>
      </c>
      <c r="M12" s="1">
        <v>0</v>
      </c>
      <c r="N12" s="1">
        <v>0</v>
      </c>
      <c r="O12" s="1">
        <v>0</v>
      </c>
      <c r="P12" s="1">
        <v>0</v>
      </c>
      <c r="Q12" s="7">
        <f t="shared" si="0"/>
        <v>0</v>
      </c>
      <c r="R12" s="17">
        <f t="shared" si="1"/>
        <v>0</v>
      </c>
      <c r="S12" s="7">
        <f t="shared" si="4"/>
        <v>0</v>
      </c>
      <c r="T12" s="7">
        <f>L11*11%*3/12</f>
        <v>0</v>
      </c>
      <c r="U12" s="17">
        <f>S12+L12+T12</f>
        <v>0</v>
      </c>
      <c r="V12" s="12"/>
    </row>
    <row r="13" spans="1:22" ht="12">
      <c r="A13" s="16" t="s">
        <v>31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7">
        <f t="shared" si="5"/>
        <v>0</v>
      </c>
      <c r="K13" s="1">
        <v>0</v>
      </c>
      <c r="L13" s="7">
        <f t="shared" si="3"/>
        <v>0</v>
      </c>
      <c r="M13" s="1">
        <v>0</v>
      </c>
      <c r="N13" s="1">
        <v>0</v>
      </c>
      <c r="O13" s="1">
        <v>0</v>
      </c>
      <c r="P13" s="1">
        <v>0</v>
      </c>
      <c r="Q13" s="7">
        <f t="shared" si="0"/>
        <v>0</v>
      </c>
      <c r="R13" s="17">
        <f t="shared" si="1"/>
        <v>0</v>
      </c>
      <c r="S13" s="7">
        <f t="shared" si="4"/>
        <v>0</v>
      </c>
      <c r="T13" s="7">
        <f>L12*11%*2/12</f>
        <v>0</v>
      </c>
      <c r="U13" s="17">
        <f>S13+L13+T13</f>
        <v>0</v>
      </c>
      <c r="V13" s="12"/>
    </row>
    <row r="14" spans="1:22" ht="12">
      <c r="A14" s="16" t="s">
        <v>32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7">
        <f t="shared" si="5"/>
        <v>0</v>
      </c>
      <c r="K14" s="1">
        <v>0</v>
      </c>
      <c r="L14" s="7">
        <f t="shared" si="3"/>
        <v>0</v>
      </c>
      <c r="M14" s="1">
        <v>0</v>
      </c>
      <c r="N14" s="1">
        <v>0</v>
      </c>
      <c r="O14" s="1">
        <v>0</v>
      </c>
      <c r="P14" s="1">
        <v>0</v>
      </c>
      <c r="Q14" s="7">
        <f t="shared" si="0"/>
        <v>0</v>
      </c>
      <c r="R14" s="17">
        <f t="shared" si="1"/>
        <v>0</v>
      </c>
      <c r="S14" s="7">
        <f t="shared" si="4"/>
        <v>0</v>
      </c>
      <c r="T14" s="7">
        <f>L13*11%*1/12</f>
        <v>0</v>
      </c>
      <c r="U14" s="17">
        <f>S14+L14+T14</f>
        <v>0</v>
      </c>
      <c r="V14" s="12"/>
    </row>
    <row r="15" spans="1:22" ht="12">
      <c r="A15" s="16" t="s">
        <v>11</v>
      </c>
      <c r="B15" s="9">
        <f>SUM(B3:B14)</f>
        <v>0</v>
      </c>
      <c r="C15" s="9">
        <f aca="true" t="shared" si="6" ref="C15:R15">SUM(C3:C14)</f>
        <v>0</v>
      </c>
      <c r="D15" s="9">
        <f t="shared" si="6"/>
        <v>0</v>
      </c>
      <c r="E15" s="9">
        <f t="shared" si="6"/>
        <v>0</v>
      </c>
      <c r="F15" s="9">
        <f t="shared" si="6"/>
        <v>0</v>
      </c>
      <c r="G15" s="9">
        <f t="shared" si="6"/>
        <v>0</v>
      </c>
      <c r="H15" s="9">
        <f t="shared" si="6"/>
        <v>0</v>
      </c>
      <c r="I15" s="9">
        <f t="shared" si="6"/>
        <v>0</v>
      </c>
      <c r="J15" s="9">
        <f t="shared" si="6"/>
        <v>0</v>
      </c>
      <c r="K15" s="9">
        <f t="shared" si="6"/>
        <v>0</v>
      </c>
      <c r="L15" s="9">
        <f t="shared" si="6"/>
        <v>0</v>
      </c>
      <c r="M15" s="9">
        <f t="shared" si="6"/>
        <v>0</v>
      </c>
      <c r="N15" s="9">
        <f t="shared" si="6"/>
        <v>0</v>
      </c>
      <c r="O15" s="9"/>
      <c r="P15" s="9">
        <f t="shared" si="6"/>
        <v>0</v>
      </c>
      <c r="Q15" s="9">
        <f t="shared" si="6"/>
        <v>0</v>
      </c>
      <c r="R15" s="9">
        <f t="shared" si="6"/>
        <v>0</v>
      </c>
      <c r="S15" s="9">
        <f>S3</f>
        <v>0</v>
      </c>
      <c r="T15" s="9">
        <f>SUM(T3:T14)</f>
        <v>0</v>
      </c>
      <c r="U15" s="9">
        <f>U14</f>
        <v>0</v>
      </c>
      <c r="V15" s="12"/>
    </row>
    <row r="16" spans="1:22" ht="12">
      <c r="A16" s="16" t="s">
        <v>33</v>
      </c>
      <c r="B16" s="7"/>
      <c r="C16" s="7"/>
      <c r="D16" s="7"/>
      <c r="E16" s="7"/>
      <c r="F16" s="7"/>
      <c r="G16" s="7"/>
      <c r="H16" s="7"/>
      <c r="I16" s="7"/>
      <c r="J16" s="1">
        <v>0</v>
      </c>
      <c r="K16" s="7"/>
      <c r="L16" s="16" t="s">
        <v>120</v>
      </c>
      <c r="M16" s="1">
        <v>0</v>
      </c>
      <c r="N16" s="1">
        <v>0</v>
      </c>
      <c r="O16" s="7"/>
      <c r="P16" s="7"/>
      <c r="Q16" s="7"/>
      <c r="R16" s="7"/>
      <c r="S16" s="19"/>
      <c r="T16" s="12"/>
      <c r="U16" s="12"/>
      <c r="V16" s="12"/>
    </row>
    <row r="17" spans="1:22" ht="12">
      <c r="A17" s="16" t="s">
        <v>36</v>
      </c>
      <c r="B17" s="7"/>
      <c r="C17" s="7"/>
      <c r="D17" s="7"/>
      <c r="E17" s="7"/>
      <c r="F17" s="7"/>
      <c r="G17" s="7"/>
      <c r="H17" s="7"/>
      <c r="I17" s="7"/>
      <c r="J17" s="1">
        <v>0</v>
      </c>
      <c r="K17" s="7"/>
      <c r="L17" s="16" t="s">
        <v>120</v>
      </c>
      <c r="M17" s="1">
        <v>0</v>
      </c>
      <c r="N17" s="1">
        <v>0</v>
      </c>
      <c r="O17" s="7"/>
      <c r="P17" s="7"/>
      <c r="Q17" s="7"/>
      <c r="R17" s="7"/>
      <c r="S17" s="21"/>
      <c r="T17" s="12"/>
      <c r="U17" s="12"/>
      <c r="V17" s="12"/>
    </row>
    <row r="18" spans="1:22" ht="12">
      <c r="A18" s="16" t="s">
        <v>38</v>
      </c>
      <c r="B18" s="9">
        <f>SUM(B15:B17)</f>
        <v>0</v>
      </c>
      <c r="C18" s="9">
        <f aca="true" t="shared" si="7" ref="C18:I18">SUM(C15:C17)</f>
        <v>0</v>
      </c>
      <c r="D18" s="9">
        <f t="shared" si="7"/>
        <v>0</v>
      </c>
      <c r="E18" s="9">
        <f t="shared" si="7"/>
        <v>0</v>
      </c>
      <c r="F18" s="9">
        <f t="shared" si="7"/>
        <v>0</v>
      </c>
      <c r="G18" s="9">
        <f t="shared" si="7"/>
        <v>0</v>
      </c>
      <c r="H18" s="9">
        <f t="shared" si="7"/>
        <v>0</v>
      </c>
      <c r="I18" s="9">
        <f t="shared" si="7"/>
        <v>0</v>
      </c>
      <c r="J18" s="9">
        <f aca="true" t="shared" si="8" ref="J18:R18">SUM(J15:J17)</f>
        <v>0</v>
      </c>
      <c r="K18" s="9">
        <f t="shared" si="8"/>
        <v>0</v>
      </c>
      <c r="L18" s="9">
        <f t="shared" si="8"/>
        <v>0</v>
      </c>
      <c r="M18" s="9">
        <f t="shared" si="8"/>
        <v>0</v>
      </c>
      <c r="N18" s="9">
        <f t="shared" si="8"/>
        <v>0</v>
      </c>
      <c r="O18" s="9">
        <f t="shared" si="8"/>
        <v>0</v>
      </c>
      <c r="P18" s="9">
        <f t="shared" si="8"/>
        <v>0</v>
      </c>
      <c r="Q18" s="9">
        <f t="shared" si="8"/>
        <v>0</v>
      </c>
      <c r="R18" s="9">
        <f t="shared" si="8"/>
        <v>0</v>
      </c>
      <c r="S18" s="21"/>
      <c r="T18" s="12"/>
      <c r="U18" s="12"/>
      <c r="V18" s="12"/>
    </row>
    <row r="19" spans="1:22" ht="12">
      <c r="A19" s="38" t="s">
        <v>128</v>
      </c>
      <c r="B19" s="39"/>
      <c r="C19" s="39"/>
      <c r="D19" s="39"/>
      <c r="E19" s="40"/>
      <c r="F19" s="3">
        <f>MIN(D18,800*MIN(R21,12))</f>
        <v>0</v>
      </c>
      <c r="G19" s="35" t="s">
        <v>1</v>
      </c>
      <c r="H19" s="36"/>
      <c r="I19" s="36"/>
      <c r="J19" s="36"/>
      <c r="K19" s="37"/>
      <c r="L19" s="22" t="s">
        <v>40</v>
      </c>
      <c r="M19" s="22" t="s">
        <v>41</v>
      </c>
      <c r="N19" s="38" t="s">
        <v>34</v>
      </c>
      <c r="O19" s="39"/>
      <c r="P19" s="39"/>
      <c r="Q19" s="40"/>
      <c r="R19" s="18" t="s">
        <v>35</v>
      </c>
      <c r="S19" s="21"/>
      <c r="T19" s="12"/>
      <c r="U19" s="12"/>
      <c r="V19" s="12"/>
    </row>
    <row r="20" spans="1:22" ht="12">
      <c r="A20" s="38" t="s">
        <v>43</v>
      </c>
      <c r="B20" s="39"/>
      <c r="C20" s="39"/>
      <c r="D20" s="39"/>
      <c r="E20" s="40"/>
      <c r="F20" s="3">
        <f>SUM(M20:M23)</f>
        <v>0</v>
      </c>
      <c r="G20" s="38" t="s">
        <v>44</v>
      </c>
      <c r="H20" s="39"/>
      <c r="I20" s="39"/>
      <c r="J20" s="39"/>
      <c r="K20" s="40"/>
      <c r="L20" s="1">
        <v>0</v>
      </c>
      <c r="M20" s="7">
        <f>MIN(L20,G18,15000)</f>
        <v>0</v>
      </c>
      <c r="N20" s="38" t="s">
        <v>37</v>
      </c>
      <c r="O20" s="39"/>
      <c r="P20" s="39"/>
      <c r="Q20" s="40"/>
      <c r="R20" s="20">
        <f>IF(R19="M",0.5,0.4)</f>
        <v>0.4</v>
      </c>
      <c r="S20" s="21"/>
      <c r="T20" s="12"/>
      <c r="U20" s="12"/>
      <c r="V20" s="12"/>
    </row>
    <row r="21" spans="1:22" ht="12">
      <c r="A21" s="52" t="s">
        <v>47</v>
      </c>
      <c r="B21" s="53"/>
      <c r="C21" s="53"/>
      <c r="D21" s="53"/>
      <c r="E21" s="54"/>
      <c r="F21" s="4">
        <f>J18-(F19+F20)</f>
        <v>0</v>
      </c>
      <c r="G21" s="38" t="s">
        <v>48</v>
      </c>
      <c r="H21" s="39"/>
      <c r="I21" s="39"/>
      <c r="J21" s="39"/>
      <c r="K21" s="40"/>
      <c r="L21" s="7">
        <f>N18</f>
        <v>0</v>
      </c>
      <c r="M21" s="7">
        <f>MAX(MIN((B18+C18)*R20,L21-(B18+C18)*0.1,E18),0)</f>
        <v>0</v>
      </c>
      <c r="N21" s="38" t="s">
        <v>39</v>
      </c>
      <c r="O21" s="39"/>
      <c r="P21" s="39"/>
      <c r="Q21" s="40"/>
      <c r="R21" s="18">
        <v>12</v>
      </c>
      <c r="S21" s="21"/>
      <c r="T21" s="12"/>
      <c r="U21" s="12"/>
      <c r="V21" s="12"/>
    </row>
    <row r="22" spans="1:22" ht="12">
      <c r="A22" s="38" t="s">
        <v>50</v>
      </c>
      <c r="B22" s="39"/>
      <c r="C22" s="39"/>
      <c r="D22" s="39"/>
      <c r="E22" s="40"/>
      <c r="F22" s="3">
        <f>MIN(IF(F21&lt;=100000,25000,IF(F21&lt;=500000,20000,0)),F21/3)</f>
        <v>0</v>
      </c>
      <c r="G22" s="38" t="s">
        <v>51</v>
      </c>
      <c r="H22" s="39"/>
      <c r="I22" s="39"/>
      <c r="J22" s="39"/>
      <c r="K22" s="40"/>
      <c r="L22" s="1">
        <v>0</v>
      </c>
      <c r="M22" s="7">
        <f>MIN(L22,F18)</f>
        <v>0</v>
      </c>
      <c r="N22" s="38" t="s">
        <v>42</v>
      </c>
      <c r="O22" s="39"/>
      <c r="P22" s="39"/>
      <c r="Q22" s="40"/>
      <c r="R22" s="23">
        <v>12</v>
      </c>
      <c r="S22" s="21"/>
      <c r="T22" s="12"/>
      <c r="U22" s="12"/>
      <c r="V22" s="12"/>
    </row>
    <row r="23" spans="1:22" ht="12">
      <c r="A23" s="38" t="s">
        <v>54</v>
      </c>
      <c r="B23" s="39"/>
      <c r="C23" s="39"/>
      <c r="D23" s="39"/>
      <c r="E23" s="40"/>
      <c r="F23" s="3">
        <f>K18</f>
        <v>0</v>
      </c>
      <c r="G23" s="38" t="s">
        <v>55</v>
      </c>
      <c r="H23" s="39"/>
      <c r="I23" s="39"/>
      <c r="J23" s="39"/>
      <c r="K23" s="40"/>
      <c r="L23" s="1">
        <v>0</v>
      </c>
      <c r="M23" s="7">
        <f>MIN(L23,H18)</f>
        <v>0</v>
      </c>
      <c r="N23" s="38" t="s">
        <v>45</v>
      </c>
      <c r="O23" s="39"/>
      <c r="P23" s="39"/>
      <c r="Q23" s="40"/>
      <c r="R23" s="18" t="s">
        <v>46</v>
      </c>
      <c r="S23" s="21"/>
      <c r="T23" s="12"/>
      <c r="U23" s="12"/>
      <c r="V23" s="12"/>
    </row>
    <row r="24" spans="1:22" ht="12">
      <c r="A24" s="52" t="s">
        <v>57</v>
      </c>
      <c r="B24" s="53"/>
      <c r="C24" s="53"/>
      <c r="D24" s="53"/>
      <c r="E24" s="54"/>
      <c r="F24" s="4">
        <f>MAX(F21-(F22+F23),0)</f>
        <v>0</v>
      </c>
      <c r="G24" s="47" t="s">
        <v>58</v>
      </c>
      <c r="H24" s="48"/>
      <c r="I24" s="48"/>
      <c r="J24" s="48"/>
      <c r="K24" s="49"/>
      <c r="L24" s="1">
        <v>0</v>
      </c>
      <c r="M24" s="7">
        <f>L24</f>
        <v>0</v>
      </c>
      <c r="N24" s="55" t="s">
        <v>49</v>
      </c>
      <c r="O24" s="56"/>
      <c r="P24" s="56"/>
      <c r="Q24" s="56"/>
      <c r="R24" s="57"/>
      <c r="S24" s="24"/>
      <c r="T24" s="12"/>
      <c r="U24" s="12"/>
      <c r="V24" s="12"/>
    </row>
    <row r="25" spans="1:22" ht="12">
      <c r="A25" s="47" t="s">
        <v>58</v>
      </c>
      <c r="B25" s="48"/>
      <c r="C25" s="48"/>
      <c r="D25" s="48"/>
      <c r="E25" s="49"/>
      <c r="F25" s="3">
        <f>M24</f>
        <v>0</v>
      </c>
      <c r="G25" s="47" t="s">
        <v>59</v>
      </c>
      <c r="H25" s="48"/>
      <c r="I25" s="48"/>
      <c r="J25" s="48"/>
      <c r="K25" s="49"/>
      <c r="L25" s="1">
        <v>0</v>
      </c>
      <c r="M25" s="7">
        <f>IF(R25="N",L25,IF(R26="N",MIN(L25,30000),MIN(L25,100000)))</f>
        <v>0</v>
      </c>
      <c r="N25" s="38" t="s">
        <v>52</v>
      </c>
      <c r="O25" s="39"/>
      <c r="P25" s="39"/>
      <c r="Q25" s="40"/>
      <c r="R25" s="18" t="s">
        <v>53</v>
      </c>
      <c r="S25" s="12"/>
      <c r="T25" s="12"/>
      <c r="U25" s="12"/>
      <c r="V25" s="12"/>
    </row>
    <row r="26" spans="1:22" ht="12">
      <c r="A26" s="52" t="s">
        <v>60</v>
      </c>
      <c r="B26" s="53"/>
      <c r="C26" s="53"/>
      <c r="D26" s="53"/>
      <c r="E26" s="54"/>
      <c r="F26" s="4">
        <f>MAX(F24+F25,0)</f>
        <v>0</v>
      </c>
      <c r="G26" s="47" t="s">
        <v>61</v>
      </c>
      <c r="H26" s="48"/>
      <c r="I26" s="48"/>
      <c r="J26" s="48"/>
      <c r="K26" s="49"/>
      <c r="L26" s="1">
        <v>0</v>
      </c>
      <c r="M26" s="7">
        <f>MIN(L26,10000)</f>
        <v>0</v>
      </c>
      <c r="N26" s="38" t="s">
        <v>56</v>
      </c>
      <c r="O26" s="39"/>
      <c r="P26" s="39"/>
      <c r="Q26" s="40"/>
      <c r="R26" s="18" t="s">
        <v>53</v>
      </c>
      <c r="S26" s="12"/>
      <c r="T26" s="12"/>
      <c r="U26" s="12"/>
      <c r="V26" s="12"/>
    </row>
    <row r="27" spans="1:22" ht="12">
      <c r="A27" s="38" t="s">
        <v>62</v>
      </c>
      <c r="B27" s="39"/>
      <c r="C27" s="39"/>
      <c r="D27" s="39"/>
      <c r="E27" s="40"/>
      <c r="F27" s="3">
        <f>SUM(M25:M30)</f>
        <v>0</v>
      </c>
      <c r="G27" s="47" t="s">
        <v>63</v>
      </c>
      <c r="H27" s="48"/>
      <c r="I27" s="48"/>
      <c r="J27" s="48"/>
      <c r="K27" s="49"/>
      <c r="L27" s="1">
        <v>0</v>
      </c>
      <c r="M27" s="7">
        <f>MIN(L27,20000)</f>
        <v>0</v>
      </c>
      <c r="N27" s="25"/>
      <c r="O27" s="26"/>
      <c r="P27" s="12"/>
      <c r="Q27" s="12"/>
      <c r="R27" s="12"/>
      <c r="S27" s="12"/>
      <c r="T27" s="12"/>
      <c r="U27" s="12"/>
      <c r="V27" s="12"/>
    </row>
    <row r="28" spans="1:22" ht="12">
      <c r="A28" s="35" t="s">
        <v>64</v>
      </c>
      <c r="B28" s="36"/>
      <c r="C28" s="36"/>
      <c r="D28" s="36"/>
      <c r="E28" s="37"/>
      <c r="F28" s="5">
        <f>MAX(F26-F27,0)</f>
        <v>0</v>
      </c>
      <c r="G28" s="47" t="s">
        <v>65</v>
      </c>
      <c r="H28" s="48"/>
      <c r="I28" s="48"/>
      <c r="J28" s="48"/>
      <c r="K28" s="49"/>
      <c r="L28" s="1">
        <v>0</v>
      </c>
      <c r="M28" s="7">
        <f>L28</f>
        <v>0</v>
      </c>
      <c r="N28" s="25"/>
      <c r="O28" s="26"/>
      <c r="P28" s="12"/>
      <c r="Q28" s="12"/>
      <c r="R28" s="12"/>
      <c r="S28" s="12"/>
      <c r="T28" s="12"/>
      <c r="U28" s="12"/>
      <c r="V28" s="12"/>
    </row>
    <row r="29" spans="1:22" ht="12">
      <c r="A29" s="44" t="s">
        <v>66</v>
      </c>
      <c r="B29" s="46"/>
      <c r="C29" s="6" t="s">
        <v>67</v>
      </c>
      <c r="D29" s="6" t="s">
        <v>68</v>
      </c>
      <c r="E29" s="6" t="s">
        <v>69</v>
      </c>
      <c r="F29" s="6" t="s">
        <v>70</v>
      </c>
      <c r="G29" s="47" t="s">
        <v>71</v>
      </c>
      <c r="H29" s="48"/>
      <c r="I29" s="48"/>
      <c r="J29" s="48"/>
      <c r="K29" s="49"/>
      <c r="L29" s="1">
        <v>0</v>
      </c>
      <c r="M29" s="7">
        <f>L29</f>
        <v>0</v>
      </c>
      <c r="N29" s="25"/>
      <c r="O29" s="26"/>
      <c r="P29" s="12"/>
      <c r="Q29" s="12"/>
      <c r="R29" s="12"/>
      <c r="S29" s="12"/>
      <c r="T29" s="12"/>
      <c r="U29" s="12"/>
      <c r="V29" s="12"/>
    </row>
    <row r="30" spans="1:22" ht="12">
      <c r="A30" s="50" t="s">
        <v>72</v>
      </c>
      <c r="B30" s="51"/>
      <c r="C30" s="10">
        <v>0</v>
      </c>
      <c r="D30" s="7">
        <f>IF(F28&gt;50000,50000,F28)</f>
        <v>0</v>
      </c>
      <c r="E30" s="7">
        <f>F28-D30</f>
        <v>0</v>
      </c>
      <c r="F30" s="7">
        <f>C30*D30</f>
        <v>0</v>
      </c>
      <c r="G30" s="47" t="s">
        <v>73</v>
      </c>
      <c r="H30" s="48"/>
      <c r="I30" s="48"/>
      <c r="J30" s="48"/>
      <c r="K30" s="49"/>
      <c r="L30" s="1">
        <v>0</v>
      </c>
      <c r="M30" s="7">
        <f>L30</f>
        <v>0</v>
      </c>
      <c r="N30" s="25"/>
      <c r="O30" s="26"/>
      <c r="P30" s="12"/>
      <c r="Q30" s="12"/>
      <c r="R30" s="12"/>
      <c r="S30" s="12"/>
      <c r="T30" s="12"/>
      <c r="U30" s="12"/>
      <c r="V30" s="12"/>
    </row>
    <row r="31" spans="1:22" ht="12">
      <c r="A31" s="50" t="s">
        <v>74</v>
      </c>
      <c r="B31" s="51"/>
      <c r="C31" s="10">
        <v>0.1</v>
      </c>
      <c r="D31" s="7">
        <f>IF(E30&gt;10000,10000,E30)</f>
        <v>0</v>
      </c>
      <c r="E31" s="7">
        <f>E30-D31</f>
        <v>0</v>
      </c>
      <c r="F31" s="7">
        <f>C31*D31</f>
        <v>0</v>
      </c>
      <c r="G31" s="35" t="s">
        <v>75</v>
      </c>
      <c r="H31" s="36"/>
      <c r="I31" s="36"/>
      <c r="J31" s="36"/>
      <c r="K31" s="36"/>
      <c r="L31" s="36"/>
      <c r="M31" s="37"/>
      <c r="N31" s="25"/>
      <c r="O31" s="26"/>
      <c r="P31" s="12"/>
      <c r="Q31" s="12"/>
      <c r="R31" s="12"/>
      <c r="S31" s="12"/>
      <c r="T31" s="12"/>
      <c r="U31" s="12"/>
      <c r="V31" s="12"/>
    </row>
    <row r="32" spans="1:22" ht="12">
      <c r="A32" s="50" t="s">
        <v>76</v>
      </c>
      <c r="B32" s="51"/>
      <c r="C32" s="10">
        <v>0.2</v>
      </c>
      <c r="D32" s="7">
        <f>IF(E31&gt;90000,90000,E31)</f>
        <v>0</v>
      </c>
      <c r="E32" s="7">
        <f>E31-D32</f>
        <v>0</v>
      </c>
      <c r="F32" s="7">
        <f>C32*D32</f>
        <v>0</v>
      </c>
      <c r="G32" s="47" t="s">
        <v>13</v>
      </c>
      <c r="H32" s="48"/>
      <c r="I32" s="48"/>
      <c r="J32" s="48"/>
      <c r="K32" s="49"/>
      <c r="L32" s="7">
        <f>L18</f>
        <v>0</v>
      </c>
      <c r="M32" s="7">
        <f>MIN(L32,60000)</f>
        <v>0</v>
      </c>
      <c r="N32" s="25"/>
      <c r="O32" s="26"/>
      <c r="P32" s="12"/>
      <c r="Q32" s="12"/>
      <c r="R32" s="12"/>
      <c r="S32" s="12"/>
      <c r="T32" s="12"/>
      <c r="U32" s="12"/>
      <c r="V32" s="12"/>
    </row>
    <row r="33" spans="1:22" ht="12">
      <c r="A33" s="50" t="s">
        <v>77</v>
      </c>
      <c r="B33" s="51"/>
      <c r="C33" s="10">
        <v>0.3</v>
      </c>
      <c r="D33" s="7">
        <f>E32</f>
        <v>0</v>
      </c>
      <c r="E33" s="7"/>
      <c r="F33" s="7">
        <f>C33*D33</f>
        <v>0</v>
      </c>
      <c r="G33" s="47" t="s">
        <v>78</v>
      </c>
      <c r="H33" s="48"/>
      <c r="I33" s="48"/>
      <c r="J33" s="48"/>
      <c r="K33" s="49"/>
      <c r="L33" s="1">
        <v>0</v>
      </c>
      <c r="M33" s="7">
        <f>MIN(L33,60000)</f>
        <v>0</v>
      </c>
      <c r="N33" s="25"/>
      <c r="O33" s="26"/>
      <c r="P33" s="12"/>
      <c r="Q33" s="12"/>
      <c r="R33" s="12"/>
      <c r="S33" s="12"/>
      <c r="T33" s="12"/>
      <c r="U33" s="12"/>
      <c r="V33" s="12"/>
    </row>
    <row r="34" spans="1:22" ht="12">
      <c r="A34" s="35" t="s">
        <v>79</v>
      </c>
      <c r="B34" s="36"/>
      <c r="C34" s="36"/>
      <c r="D34" s="36"/>
      <c r="E34" s="37"/>
      <c r="F34" s="5">
        <f>SUM(F30:F33)</f>
        <v>0</v>
      </c>
      <c r="G34" s="47" t="s">
        <v>80</v>
      </c>
      <c r="H34" s="48"/>
      <c r="I34" s="48"/>
      <c r="J34" s="48"/>
      <c r="K34" s="49"/>
      <c r="L34" s="1">
        <v>0</v>
      </c>
      <c r="M34" s="7">
        <f>MIN(L34,60000)</f>
        <v>0</v>
      </c>
      <c r="N34" s="25"/>
      <c r="O34" s="26"/>
      <c r="P34" s="12"/>
      <c r="Q34" s="12"/>
      <c r="R34" s="12"/>
      <c r="S34" s="12"/>
      <c r="T34" s="12"/>
      <c r="U34" s="12"/>
      <c r="V34" s="12"/>
    </row>
    <row r="35" spans="1:22" ht="12">
      <c r="A35" s="38" t="s">
        <v>81</v>
      </c>
      <c r="B35" s="39"/>
      <c r="C35" s="39"/>
      <c r="D35" s="39"/>
      <c r="E35" s="40"/>
      <c r="F35" s="7">
        <f>(M41*0.2)+IF(R23="F",5000,0)</f>
        <v>0</v>
      </c>
      <c r="G35" s="47" t="s">
        <v>82</v>
      </c>
      <c r="H35" s="48"/>
      <c r="I35" s="48"/>
      <c r="J35" s="48"/>
      <c r="K35" s="49"/>
      <c r="L35" s="1">
        <v>0</v>
      </c>
      <c r="M35" s="7">
        <f>MIN(L35,60000)</f>
        <v>0</v>
      </c>
      <c r="N35" s="25"/>
      <c r="O35" s="26"/>
      <c r="P35" s="12"/>
      <c r="Q35" s="12"/>
      <c r="R35" s="12"/>
      <c r="S35" s="12"/>
      <c r="T35" s="12"/>
      <c r="U35" s="12"/>
      <c r="V35" s="12"/>
    </row>
    <row r="36" spans="1:22" ht="12">
      <c r="A36" s="38" t="s">
        <v>83</v>
      </c>
      <c r="B36" s="39"/>
      <c r="C36" s="39"/>
      <c r="D36" s="39"/>
      <c r="E36" s="40"/>
      <c r="F36" s="7">
        <f>MAX(F34-F35,0)</f>
        <v>0</v>
      </c>
      <c r="G36" s="47" t="s">
        <v>84</v>
      </c>
      <c r="H36" s="48"/>
      <c r="I36" s="48"/>
      <c r="J36" s="48"/>
      <c r="K36" s="49"/>
      <c r="L36" s="1">
        <v>0</v>
      </c>
      <c r="M36" s="7">
        <f>MIN(L36,20000)</f>
        <v>0</v>
      </c>
      <c r="N36" s="25"/>
      <c r="O36" s="26"/>
      <c r="P36" s="12"/>
      <c r="Q36" s="12"/>
      <c r="R36" s="12"/>
      <c r="S36" s="12"/>
      <c r="T36" s="12"/>
      <c r="U36" s="12"/>
      <c r="V36" s="12"/>
    </row>
    <row r="37" spans="1:22" ht="12">
      <c r="A37" s="38" t="s">
        <v>85</v>
      </c>
      <c r="B37" s="39"/>
      <c r="C37" s="39"/>
      <c r="D37" s="39"/>
      <c r="E37" s="40"/>
      <c r="F37" s="7">
        <f>IF(F28&gt;150000,F36*0.17,IF(F28&gt;60000,F36*0.12,0))</f>
        <v>0</v>
      </c>
      <c r="G37" s="47" t="s">
        <v>86</v>
      </c>
      <c r="H37" s="48"/>
      <c r="I37" s="48"/>
      <c r="J37" s="48"/>
      <c r="K37" s="49"/>
      <c r="L37" s="1">
        <v>0</v>
      </c>
      <c r="M37" s="7">
        <f>MIN(L37,60000)</f>
        <v>0</v>
      </c>
      <c r="N37" s="25"/>
      <c r="O37" s="26"/>
      <c r="P37" s="12"/>
      <c r="Q37" s="12"/>
      <c r="R37" s="12"/>
      <c r="S37" s="12"/>
      <c r="T37" s="12"/>
      <c r="U37" s="12"/>
      <c r="V37" s="12"/>
    </row>
    <row r="38" spans="1:22" ht="12">
      <c r="A38" s="38" t="s">
        <v>87</v>
      </c>
      <c r="B38" s="39"/>
      <c r="C38" s="39"/>
      <c r="D38" s="39"/>
      <c r="E38" s="40"/>
      <c r="F38" s="7">
        <f>F36+F37</f>
        <v>0</v>
      </c>
      <c r="G38" s="47" t="s">
        <v>88</v>
      </c>
      <c r="H38" s="48"/>
      <c r="I38" s="48"/>
      <c r="J38" s="48"/>
      <c r="K38" s="49"/>
      <c r="L38" s="1">
        <v>0</v>
      </c>
      <c r="M38" s="7">
        <f>MIN(L38,80000)</f>
        <v>0</v>
      </c>
      <c r="N38" s="25"/>
      <c r="O38" s="26"/>
      <c r="P38" s="12"/>
      <c r="Q38" s="12"/>
      <c r="R38" s="12"/>
      <c r="S38" s="12"/>
      <c r="T38" s="12"/>
      <c r="U38" s="12"/>
      <c r="V38" s="12"/>
    </row>
    <row r="39" spans="1:22" ht="12">
      <c r="A39" s="38" t="s">
        <v>89</v>
      </c>
      <c r="B39" s="39"/>
      <c r="C39" s="39"/>
      <c r="D39" s="39"/>
      <c r="E39" s="40"/>
      <c r="F39" s="7">
        <f>M18</f>
        <v>0</v>
      </c>
      <c r="G39" s="47" t="s">
        <v>90</v>
      </c>
      <c r="H39" s="48"/>
      <c r="I39" s="48"/>
      <c r="J39" s="48"/>
      <c r="K39" s="49"/>
      <c r="L39" s="1">
        <v>0</v>
      </c>
      <c r="M39" s="7">
        <f>MIN(L39,60000)</f>
        <v>0</v>
      </c>
      <c r="N39" s="25"/>
      <c r="O39" s="26"/>
      <c r="P39" s="12"/>
      <c r="Q39" s="12"/>
      <c r="R39" s="12"/>
      <c r="S39" s="12"/>
      <c r="T39" s="12"/>
      <c r="U39" s="12"/>
      <c r="V39" s="12"/>
    </row>
    <row r="40" spans="1:22" ht="12">
      <c r="A40" s="35" t="s">
        <v>91</v>
      </c>
      <c r="B40" s="36"/>
      <c r="C40" s="36"/>
      <c r="D40" s="36"/>
      <c r="E40" s="37"/>
      <c r="F40" s="5">
        <f>F38-F39</f>
        <v>0</v>
      </c>
      <c r="G40" s="38" t="s">
        <v>92</v>
      </c>
      <c r="H40" s="39"/>
      <c r="I40" s="39"/>
      <c r="J40" s="39"/>
      <c r="K40" s="39"/>
      <c r="L40" s="40"/>
      <c r="M40" s="7">
        <f>SUM(M32:M39)</f>
        <v>0</v>
      </c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2.75">
      <c r="A41" s="41" t="str">
        <f>IF(F41&lt;0,"Tax Refund","Tax per Month")</f>
        <v>Tax per Month</v>
      </c>
      <c r="B41" s="42"/>
      <c r="C41" s="42"/>
      <c r="D41" s="42"/>
      <c r="E41" s="43"/>
      <c r="F41" s="8">
        <f>IF(F40&gt;0,F40/R22,F40)</f>
        <v>0</v>
      </c>
      <c r="G41" s="44" t="s">
        <v>93</v>
      </c>
      <c r="H41" s="45"/>
      <c r="I41" s="45"/>
      <c r="J41" s="45"/>
      <c r="K41" s="45"/>
      <c r="L41" s="46"/>
      <c r="M41" s="9">
        <f>MIN(MIN(M40-M38,60000)+M38,80000)</f>
        <v>0</v>
      </c>
      <c r="N41" s="12"/>
      <c r="O41" s="12"/>
      <c r="P41" s="12"/>
      <c r="Q41" s="12"/>
      <c r="R41" s="2" t="s">
        <v>119</v>
      </c>
      <c r="S41" s="12"/>
      <c r="T41" s="12"/>
      <c r="U41" s="12"/>
      <c r="V41" s="12"/>
    </row>
    <row r="42" spans="1:22" ht="1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S42" s="12"/>
      <c r="T42" s="12"/>
      <c r="U42" s="12"/>
      <c r="V42" s="12"/>
    </row>
    <row r="43" spans="1:22" s="34" customFormat="1" ht="10.5">
      <c r="A43" s="27" t="s">
        <v>94</v>
      </c>
      <c r="B43" s="33"/>
      <c r="C43" s="33"/>
      <c r="D43" s="27"/>
      <c r="E43" s="33"/>
      <c r="F43" s="33"/>
      <c r="G43" s="33" t="s">
        <v>118</v>
      </c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1:22" s="34" customFormat="1" ht="10.5">
      <c r="A44" s="33"/>
      <c r="B44" s="33"/>
      <c r="C44" s="33"/>
      <c r="D44" s="33"/>
      <c r="E44" s="33"/>
      <c r="F44" s="33"/>
      <c r="G44" s="27" t="s">
        <v>137</v>
      </c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1:22" s="31" customFormat="1" ht="10.5">
      <c r="A45" s="29" t="s">
        <v>95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30"/>
      <c r="O45" s="30"/>
      <c r="P45" s="28"/>
      <c r="Q45" s="28"/>
      <c r="R45" s="28"/>
      <c r="S45" s="28"/>
      <c r="T45" s="28"/>
      <c r="U45" s="28"/>
      <c r="V45" s="28"/>
    </row>
    <row r="46" spans="1:22" s="31" customFormat="1" ht="10.5">
      <c r="A46" s="28">
        <v>1</v>
      </c>
      <c r="B46" s="28" t="s">
        <v>97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32"/>
      <c r="O46" s="32"/>
      <c r="P46" s="28"/>
      <c r="Q46" s="28"/>
      <c r="R46" s="28"/>
      <c r="S46" s="28"/>
      <c r="T46" s="28"/>
      <c r="U46" s="28"/>
      <c r="V46" s="28"/>
    </row>
    <row r="47" spans="1:22" s="31" customFormat="1" ht="10.5">
      <c r="A47" s="28">
        <v>2</v>
      </c>
      <c r="B47" s="28" t="s">
        <v>98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32"/>
      <c r="O47" s="32"/>
      <c r="P47" s="28"/>
      <c r="Q47" s="28"/>
      <c r="R47" s="28"/>
      <c r="S47" s="28"/>
      <c r="T47" s="28"/>
      <c r="U47" s="28"/>
      <c r="V47" s="28"/>
    </row>
    <row r="48" spans="1:22" s="31" customFormat="1" ht="10.5">
      <c r="A48" s="28">
        <v>3</v>
      </c>
      <c r="B48" s="28" t="s">
        <v>125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32"/>
      <c r="O48" s="32"/>
      <c r="P48" s="28"/>
      <c r="Q48" s="28"/>
      <c r="R48" s="28"/>
      <c r="S48" s="28"/>
      <c r="T48" s="28"/>
      <c r="U48" s="28"/>
      <c r="V48" s="28"/>
    </row>
    <row r="49" spans="1:22" s="31" customFormat="1" ht="10.5">
      <c r="A49" s="28">
        <v>4</v>
      </c>
      <c r="B49" s="28" t="s">
        <v>127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s="31" customFormat="1" ht="10.5">
      <c r="A50" s="28">
        <v>5</v>
      </c>
      <c r="B50" s="28" t="s">
        <v>99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s="31" customFormat="1" ht="10.5">
      <c r="A51" s="28">
        <v>6</v>
      </c>
      <c r="B51" s="28" t="s">
        <v>130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s="31" customFormat="1" ht="10.5">
      <c r="A52" s="28">
        <v>7</v>
      </c>
      <c r="B52" s="28" t="s">
        <v>100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s="31" customFormat="1" ht="10.5">
      <c r="A53" s="28">
        <v>8</v>
      </c>
      <c r="B53" s="28" t="s">
        <v>131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s="31" customFormat="1" ht="10.5">
      <c r="A54" s="28">
        <v>9</v>
      </c>
      <c r="B54" s="28" t="s">
        <v>132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s="31" customFormat="1" ht="10.5">
      <c r="A55" s="28">
        <v>10</v>
      </c>
      <c r="B55" s="28" t="s">
        <v>101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s="31" customFormat="1" ht="10.5">
      <c r="A56" s="28">
        <v>11</v>
      </c>
      <c r="B56" s="28" t="s">
        <v>133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s="31" customFormat="1" ht="10.5">
      <c r="A57" s="28">
        <v>12</v>
      </c>
      <c r="B57" s="28" t="s">
        <v>123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s="31" customFormat="1" ht="10.5">
      <c r="A58" s="28">
        <v>13</v>
      </c>
      <c r="B58" s="28" t="s">
        <v>129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s="31" customFormat="1" ht="10.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s="31" customFormat="1" ht="10.5">
      <c r="A60" s="29" t="s">
        <v>96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</row>
    <row r="61" spans="1:22" s="31" customFormat="1" ht="10.5">
      <c r="A61" s="28">
        <v>1</v>
      </c>
      <c r="B61" s="28" t="s">
        <v>102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</row>
    <row r="62" spans="1:22" s="31" customFormat="1" ht="10.5">
      <c r="A62" s="28">
        <v>2</v>
      </c>
      <c r="B62" s="28" t="s">
        <v>103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</row>
    <row r="63" spans="1:22" s="31" customFormat="1" ht="10.5">
      <c r="A63" s="28">
        <v>3</v>
      </c>
      <c r="B63" s="28" t="s">
        <v>104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</row>
    <row r="64" spans="1:22" s="31" customFormat="1" ht="10.5">
      <c r="A64" s="28">
        <v>4</v>
      </c>
      <c r="B64" s="28" t="s">
        <v>105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s="31" customFormat="1" ht="10.5">
      <c r="A65" s="28">
        <v>5</v>
      </c>
      <c r="B65" s="28" t="s">
        <v>106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 s="31" customFormat="1" ht="10.5">
      <c r="A66" s="28"/>
      <c r="B66" s="28" t="s">
        <v>107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</row>
    <row r="67" spans="1:22" s="31" customFormat="1" ht="10.5">
      <c r="A67" s="28">
        <v>6</v>
      </c>
      <c r="B67" s="28" t="s">
        <v>108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</row>
    <row r="68" spans="1:22" s="31" customFormat="1" ht="10.5">
      <c r="A68" s="28">
        <v>7</v>
      </c>
      <c r="B68" s="28" t="s">
        <v>134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</row>
    <row r="69" spans="1:22" s="31" customFormat="1" ht="10.5">
      <c r="A69" s="28"/>
      <c r="B69" s="28" t="s">
        <v>109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</row>
    <row r="70" spans="1:22" s="31" customFormat="1" ht="10.5">
      <c r="A70" s="28"/>
      <c r="B70" s="28" t="s">
        <v>121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</row>
    <row r="71" spans="1:22" s="31" customFormat="1" ht="10.5">
      <c r="A71" s="28"/>
      <c r="B71" s="28" t="s">
        <v>111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</row>
    <row r="72" spans="1:22" s="31" customFormat="1" ht="10.5">
      <c r="A72" s="28">
        <v>8</v>
      </c>
      <c r="B72" s="28" t="s">
        <v>110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 s="31" customFormat="1" ht="10.5">
      <c r="A73" s="28">
        <v>9</v>
      </c>
      <c r="B73" s="28" t="s">
        <v>122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</row>
    <row r="74" spans="1:22" s="31" customFormat="1" ht="10.5">
      <c r="A74" s="28"/>
      <c r="B74" s="28" t="s">
        <v>113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</row>
    <row r="75" spans="1:22" s="31" customFormat="1" ht="10.5">
      <c r="A75" s="28">
        <v>10</v>
      </c>
      <c r="B75" s="28" t="s">
        <v>112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</row>
    <row r="76" spans="1:22" s="31" customFormat="1" ht="10.5">
      <c r="A76" s="28">
        <v>11</v>
      </c>
      <c r="B76" s="28" t="s">
        <v>114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</row>
    <row r="77" spans="1:22" s="31" customFormat="1" ht="10.5">
      <c r="A77" s="28">
        <v>12</v>
      </c>
      <c r="B77" s="28" t="s">
        <v>115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s="31" customFormat="1" ht="10.5">
      <c r="A78" s="28"/>
      <c r="B78" s="28" t="s">
        <v>116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</row>
    <row r="79" spans="1:22" s="31" customFormat="1" ht="10.5">
      <c r="A79" s="28"/>
      <c r="B79" s="28" t="s">
        <v>124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</row>
    <row r="80" spans="1:22" s="31" customFormat="1" ht="10.5">
      <c r="A80" s="28">
        <v>13</v>
      </c>
      <c r="B80" s="28" t="s">
        <v>135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</row>
    <row r="81" spans="1:22" s="31" customFormat="1" ht="10.5">
      <c r="A81" s="28">
        <v>14</v>
      </c>
      <c r="B81" s="28" t="s">
        <v>136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</row>
    <row r="82" spans="1:22" s="31" customFormat="1" ht="10.5">
      <c r="A82" s="28">
        <v>15</v>
      </c>
      <c r="B82" s="28" t="s">
        <v>126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</row>
    <row r="83" spans="1:22" s="31" customFormat="1" ht="10.5" hidden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</row>
    <row r="84" spans="1:22" s="31" customFormat="1" ht="10.5" hidden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</row>
    <row r="85" spans="1:22" s="31" customFormat="1" ht="10.5" hidden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</row>
    <row r="86" spans="1:22" s="31" customFormat="1" ht="10.5" hidden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</row>
    <row r="87" spans="1:22" s="31" customFormat="1" ht="10.5" hidden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</row>
    <row r="88" spans="1:22" s="31" customFormat="1" ht="10.5" hidden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</row>
    <row r="89" spans="1:22" s="31" customFormat="1" ht="10.5" hidden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</row>
    <row r="90" spans="1:22" s="31" customFormat="1" ht="10.5" hidden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</row>
    <row r="91" spans="1:22" s="31" customFormat="1" ht="10.5" hidden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s="31" customFormat="1" ht="10.5" hidden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</row>
    <row r="93" spans="1:22" s="31" customFormat="1" ht="10.5" hidden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</row>
    <row r="94" s="31" customFormat="1" ht="10.5" hidden="1">
      <c r="A94" s="28"/>
    </row>
    <row r="95" s="31" customFormat="1" ht="10.5" hidden="1">
      <c r="A95" s="28"/>
    </row>
    <row r="96" s="31" customFormat="1" ht="10.5" hidden="1">
      <c r="A96" s="28"/>
    </row>
    <row r="97" ht="12" hidden="1">
      <c r="A97" s="28"/>
    </row>
    <row r="98" ht="12" hidden="1">
      <c r="A98" s="28"/>
    </row>
    <row r="99" ht="12" hidden="1"/>
    <row r="100" spans="1:22" ht="1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</row>
  </sheetData>
  <sheetProtection password="C7EC" sheet="1" objects="1" scenarios="1"/>
  <mergeCells count="57">
    <mergeCell ref="S1:U1"/>
    <mergeCell ref="N19:Q19"/>
    <mergeCell ref="A19:E19"/>
    <mergeCell ref="G19:K19"/>
    <mergeCell ref="B1:J1"/>
    <mergeCell ref="K1:Q1"/>
    <mergeCell ref="N26:Q26"/>
    <mergeCell ref="A20:E20"/>
    <mergeCell ref="G20:K20"/>
    <mergeCell ref="N23:Q23"/>
    <mergeCell ref="A21:E21"/>
    <mergeCell ref="G21:K21"/>
    <mergeCell ref="N24:R24"/>
    <mergeCell ref="N20:Q20"/>
    <mergeCell ref="N21:Q21"/>
    <mergeCell ref="A22:E22"/>
    <mergeCell ref="G22:K22"/>
    <mergeCell ref="N22:Q22"/>
    <mergeCell ref="N25:Q25"/>
    <mergeCell ref="A23:E23"/>
    <mergeCell ref="G23:K23"/>
    <mergeCell ref="A24:E24"/>
    <mergeCell ref="G24:K24"/>
    <mergeCell ref="A25:E25"/>
    <mergeCell ref="G25:K25"/>
    <mergeCell ref="A26:E26"/>
    <mergeCell ref="G26:K26"/>
    <mergeCell ref="A27:E27"/>
    <mergeCell ref="G27:K27"/>
    <mergeCell ref="A28:E28"/>
    <mergeCell ref="G28:K28"/>
    <mergeCell ref="A29:B29"/>
    <mergeCell ref="G29:K29"/>
    <mergeCell ref="A30:B30"/>
    <mergeCell ref="G30:K30"/>
    <mergeCell ref="A31:B31"/>
    <mergeCell ref="G31:M31"/>
    <mergeCell ref="A32:B32"/>
    <mergeCell ref="G32:K32"/>
    <mergeCell ref="A33:B33"/>
    <mergeCell ref="G33:K33"/>
    <mergeCell ref="A34:E34"/>
    <mergeCell ref="G34:K34"/>
    <mergeCell ref="A35:E35"/>
    <mergeCell ref="G35:K35"/>
    <mergeCell ref="A36:E36"/>
    <mergeCell ref="G36:K36"/>
    <mergeCell ref="A37:E37"/>
    <mergeCell ref="G37:K37"/>
    <mergeCell ref="A38:E38"/>
    <mergeCell ref="G38:K38"/>
    <mergeCell ref="A39:E39"/>
    <mergeCell ref="G39:K39"/>
    <mergeCell ref="A40:E40"/>
    <mergeCell ref="G40:L40"/>
    <mergeCell ref="A41:E41"/>
    <mergeCell ref="G41:L41"/>
  </mergeCells>
  <dataValidations count="10">
    <dataValidation type="list" showErrorMessage="1" errorTitle="Error!" error="Enter Y if the housing loan is taken after April 1, 1999; Enter N if taken before this date" sqref="R26">
      <formula1>"Y,N,y,n"</formula1>
    </dataValidation>
    <dataValidation type="list" showErrorMessage="1" errorTitle="Error!" error="Enter M (for Metro) or N (for non-Metro) only" sqref="R19">
      <formula1>"M,N,m,n"</formula1>
    </dataValidation>
    <dataValidation type="list" showErrorMessage="1" errorTitle="Error!" error="Enter Y if house is self-occupied; Enter N if house is rented out" sqref="R25">
      <formula1>"Y,N,y,n"</formula1>
    </dataValidation>
    <dataValidation type="whole" showInputMessage="1" showErrorMessage="1" errorTitle="Error!" error="Enter only whole Rupees" sqref="B3:I14">
      <formula1>-9999999</formula1>
      <formula2>9999999</formula2>
    </dataValidation>
    <dataValidation type="whole" allowBlank="1" showInputMessage="1" showErrorMessage="1" errorTitle="Error" error="Enter only whole Rupees" sqref="K3:K14">
      <formula1>-9999999</formula1>
      <formula2>9999999</formula2>
    </dataValidation>
    <dataValidation type="whole" allowBlank="1" showErrorMessage="1" errorTitle="Error" error="Enter only whole Rupees" sqref="M3:P14 M16:N17">
      <formula1>-9999999</formula1>
      <formula2>9999999</formula2>
    </dataValidation>
    <dataValidation type="whole" allowBlank="1" showErrorMessage="1" errorTitle="Error" error="Enter whole Rupees only" sqref="S3 J16:J17 L33:L39 L20 L22:L30">
      <formula1>-9999999</formula1>
      <formula2>9999999</formula2>
    </dataValidation>
    <dataValidation type="whole" showErrorMessage="1" errorTitle="Error" error="Month should be between 0 and 12" sqref="R21">
      <formula1>0</formula1>
      <formula2>12</formula2>
    </dataValidation>
    <dataValidation type="whole" allowBlank="1" showErrorMessage="1" errorTitle="Error" error="Month should be between 1 and 12" sqref="R22">
      <formula1>1</formula1>
      <formula2>12</formula2>
    </dataValidation>
    <dataValidation type="list" showErrorMessage="1" errorTitle="Error!" error="Enter M for Male; F for Female" sqref="R23">
      <formula1>"M,F,m,f"</formula1>
    </dataValidation>
  </dataValidations>
  <printOptions horizontalCentered="1"/>
  <pageMargins left="0.4" right="0.4" top="1" bottom="1" header="0.5" footer="0.5"/>
  <pageSetup fitToHeight="0" fitToWidth="1" horizontalDpi="600" verticalDpi="600" orientation="landscape" paperSize="9" scale="95" r:id="rId1"/>
  <headerFooter alignWithMargins="0">
    <oddHeader>&amp;L&amp;"Verdana,Bold"&amp;D&amp;C&amp;"Verdana,Bold"Income Tax Projections for Financial Year 2000-2001</oddHead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 Technologies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Tax Calculator for FY 2000-01</dc:title>
  <dc:subject>Income Tax Calculator</dc:subject>
  <dc:creator>Nithyanand Yeswanth</dc:creator>
  <cp:keywords>Income, Tax</cp:keywords>
  <dc:description>Nithyanand Yeswanth
Associate Project Manager
Infosys Technologies Limited
Electronics City, Hosur Road
Bangalore - 561 229, INDIA
Phone (direct): +91-80-852-0183
Phone (board): +91-80-852-0261 x3296
Fax: +91-80-852-0362
e-mail: ynithya@inf.com</dc:description>
  <cp:lastModifiedBy>Nithyanand Yeswanth</cp:lastModifiedBy>
  <cp:lastPrinted>2000-09-06T10:45:22Z</cp:lastPrinted>
  <dcterms:created xsi:type="dcterms:W3CDTF">2000-03-15T07:43:21Z</dcterms:created>
  <dcterms:modified xsi:type="dcterms:W3CDTF">2001-02-05T12:57:01Z</dcterms:modified>
  <cp:category>Tax</cp:category>
  <cp:version/>
  <cp:contentType/>
  <cp:contentStatus/>
</cp:coreProperties>
</file>